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filterPrivacy="1" codeName="ThisWorkbook" defaultThemeVersion="124226"/>
  <xr:revisionPtr revIDLastSave="0" documentId="8_{E67CDDDC-F032-4191-921A-A5FD0D62165F}" xr6:coauthVersionLast="43" xr6:coauthVersionMax="43" xr10:uidLastSave="{00000000-0000-0000-0000-000000000000}"/>
  <bookViews>
    <workbookView xWindow="-120" yWindow="-120" windowWidth="24240" windowHeight="13140" tabRatio="948" firstSheet="53" activeTab="53" xr2:uid="{00000000-000D-0000-FFFF-FFFF00000000}"/>
  </bookViews>
  <sheets>
    <sheet name="1" sheetId="1" state="hidden" r:id="rId1"/>
    <sheet name="2" sheetId="4" state="hidden" r:id="rId2"/>
    <sheet name="2_tabulka 2" sheetId="52" state="hidden" r:id="rId3"/>
    <sheet name="3" sheetId="5" state="hidden" r:id="rId4"/>
    <sheet name="4" sheetId="6" state="hidden" r:id="rId5"/>
    <sheet name="5" sheetId="7" state="hidden" r:id="rId6"/>
    <sheet name="6" sheetId="8" state="hidden" r:id="rId7"/>
    <sheet name="7" sheetId="9" state="hidden" r:id="rId8"/>
    <sheet name="8" sheetId="10" state="hidden" r:id="rId9"/>
    <sheet name="9" sheetId="11" state="hidden" r:id="rId10"/>
    <sheet name="10" sheetId="12" state="hidden" r:id="rId11"/>
    <sheet name="11" sheetId="13" state="hidden" r:id="rId12"/>
    <sheet name="12" sheetId="14" state="hidden" r:id="rId13"/>
    <sheet name="12_tabulka c.2" sheetId="53" state="hidden" r:id="rId14"/>
    <sheet name="13" sheetId="15" state="hidden" r:id="rId15"/>
    <sheet name="14_tabulka 1 a 3" sheetId="56" state="hidden" r:id="rId16"/>
    <sheet name="14_tabulka 2 a 4" sheetId="57" state="hidden" r:id="rId17"/>
    <sheet name="15" sheetId="17" state="hidden" r:id="rId18"/>
    <sheet name="16" sheetId="18" state="hidden" r:id="rId19"/>
    <sheet name="16_tabulka c.2" sheetId="54" state="hidden" r:id="rId20"/>
    <sheet name="17" sheetId="19" state="hidden" r:id="rId21"/>
    <sheet name="18" sheetId="20" state="hidden" r:id="rId22"/>
    <sheet name="18_tabulka c.2" sheetId="55" state="hidden" r:id="rId23"/>
    <sheet name="19" sheetId="21" state="hidden" r:id="rId24"/>
    <sheet name="20" sheetId="22" state="hidden" r:id="rId25"/>
    <sheet name="21" sheetId="23" state="hidden" r:id="rId26"/>
    <sheet name="22" sheetId="24" state="hidden" r:id="rId27"/>
    <sheet name="23" sheetId="25" state="hidden" r:id="rId28"/>
    <sheet name="24" sheetId="26" state="hidden" r:id="rId29"/>
    <sheet name="24_tabulky 3 a 4" sheetId="50" state="hidden" r:id="rId30"/>
    <sheet name="25" sheetId="27" state="hidden" r:id="rId31"/>
    <sheet name="26" sheetId="28" state="hidden" r:id="rId32"/>
    <sheet name="27" sheetId="30" state="hidden" r:id="rId33"/>
    <sheet name="28" sheetId="31" state="hidden" r:id="rId34"/>
    <sheet name="29" sheetId="32" state="hidden" r:id="rId35"/>
    <sheet name="30" sheetId="29" state="hidden" r:id="rId36"/>
    <sheet name="31" sheetId="33" state="hidden" r:id="rId37"/>
    <sheet name="32" sheetId="34" state="hidden" r:id="rId38"/>
    <sheet name="32_tabulka 2" sheetId="59" state="hidden" r:id="rId39"/>
    <sheet name="33" sheetId="35" state="hidden" r:id="rId40"/>
    <sheet name="34" sheetId="36" state="hidden" r:id="rId41"/>
    <sheet name="42" sheetId="44" state="hidden" r:id="rId42"/>
    <sheet name="43" sheetId="45" state="hidden" r:id="rId43"/>
    <sheet name="44" sheetId="46" state="hidden" r:id="rId44"/>
    <sheet name="35" sheetId="37" state="hidden" r:id="rId45"/>
    <sheet name="36" sheetId="38" state="hidden" r:id="rId46"/>
    <sheet name="37" sheetId="39" state="hidden" r:id="rId47"/>
    <sheet name="38" sheetId="40" state="hidden" r:id="rId48"/>
    <sheet name="39" sheetId="41" state="hidden" r:id="rId49"/>
    <sheet name="40" sheetId="42" state="hidden" r:id="rId50"/>
    <sheet name="41" sheetId="43" state="hidden" r:id="rId51"/>
    <sheet name="45" sheetId="47" state="hidden" r:id="rId52"/>
    <sheet name="46" sheetId="48" state="hidden" r:id="rId53"/>
    <sheet name="Notes- SK Template" sheetId="71" r:id="rId54"/>
    <sheet name="BS old" sheetId="60" state="hidden" r:id="rId55"/>
    <sheet name="P&amp;L old" sheetId="61" state="hidden" r:id="rId56"/>
    <sheet name="Notes-SK Cover sheet" sheetId="85" state="hidden" r:id="rId57"/>
    <sheet name="BS-SK Statutory old" sheetId="66" state="hidden" r:id="rId58"/>
    <sheet name="IS-SK Statutoryold " sheetId="68" state="hidden" r:id="rId59"/>
    <sheet name="IS-SK Cover sheet" sheetId="67" state="hidden" r:id="rId60"/>
    <sheet name="BS-E Cover sheet" sheetId="72" state="hidden" r:id="rId61"/>
    <sheet name="BS- E Statutory" sheetId="78" state="hidden" r:id="rId62"/>
    <sheet name="IS-E Cover sheet" sheetId="75" state="hidden" r:id="rId63"/>
    <sheet name="IS-E Statutory m" sheetId="76" state="hidden" r:id="rId64"/>
    <sheet name="Notes-E Cover sheet" sheetId="87" state="hidden" r:id="rId65"/>
    <sheet name="G-Cover sheet" sheetId="96" state="hidden" r:id="rId66"/>
    <sheet name="BS-G Cover sheet" sheetId="83" state="hidden" r:id="rId67"/>
    <sheet name="BS - G Statutoryo" sheetId="80" state="hidden" r:id="rId68"/>
    <sheet name="IS-G Cover sheet" sheetId="84" state="hidden" r:id="rId69"/>
    <sheet name="BS-G Statutory" sheetId="101" state="hidden" r:id="rId70"/>
    <sheet name="IS-G Statutory" sheetId="103" state="hidden" r:id="rId71"/>
  </sheets>
  <externalReferences>
    <externalReference r:id="rId72"/>
  </externalReferences>
  <definedNames>
    <definedName name="_Fill" localSheetId="67" hidden="1">#REF!</definedName>
    <definedName name="_Fill" localSheetId="66" hidden="1">#REF!</definedName>
    <definedName name="_Fill" localSheetId="69" hidden="1">#REF!</definedName>
    <definedName name="_Fill" localSheetId="57" hidden="1">#REF!</definedName>
    <definedName name="_Fill" localSheetId="65" hidden="1">#REF!</definedName>
    <definedName name="_Fill" localSheetId="68" hidden="1">#REF!</definedName>
    <definedName name="_Fill" localSheetId="70" hidden="1">#REF!</definedName>
    <definedName name="_Fill" localSheetId="59" hidden="1">#REF!</definedName>
    <definedName name="_Fill" localSheetId="58" hidden="1">#REF!</definedName>
    <definedName name="_Fill" localSheetId="56" hidden="1">#REF!</definedName>
    <definedName name="_Fill" hidden="1">#REF!</definedName>
    <definedName name="_Toc474124192" localSheetId="53">'Notes- SK Template'!$D$77</definedName>
    <definedName name="ARA_Threshold" localSheetId="69">#REF!</definedName>
    <definedName name="ARA_Threshold" localSheetId="65">#REF!</definedName>
    <definedName name="ARA_Threshold" localSheetId="70">#REF!</definedName>
    <definedName name="ARA_Threshold">#REF!</definedName>
    <definedName name="ARP_Threshold" localSheetId="69">#REF!</definedName>
    <definedName name="ARP_Threshold" localSheetId="65">#REF!</definedName>
    <definedName name="ARP_Threshold" localSheetId="70">#REF!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69">#REF!</definedName>
    <definedName name="CY_Accounts_Receivable" localSheetId="65">#REF!</definedName>
    <definedName name="CY_Accounts_Receivable" localSheetId="70">#REF!</definedName>
    <definedName name="CY_Accounts_Receivable">#REF!</definedName>
    <definedName name="CY_Administration" localSheetId="69">#REF!</definedName>
    <definedName name="CY_Administration" localSheetId="65">#REF!</definedName>
    <definedName name="CY_Administration" localSheetId="70">#REF!</definedName>
    <definedName name="CY_Administration">#REF!</definedName>
    <definedName name="CY_Cash" localSheetId="69">#REF!</definedName>
    <definedName name="CY_Cash" localSheetId="65">#REF!</definedName>
    <definedName name="CY_Cash" localSheetId="70">#REF!</definedName>
    <definedName name="CY_Cash">#REF!</definedName>
    <definedName name="CY_Common_Equity" localSheetId="69">#REF!</definedName>
    <definedName name="CY_Common_Equity" localSheetId="65">#REF!</definedName>
    <definedName name="CY_Common_Equity" localSheetId="70">#REF!</definedName>
    <definedName name="CY_Common_Equity">#REF!</definedName>
    <definedName name="CY_Cost_of_Sales" localSheetId="69">#REF!</definedName>
    <definedName name="CY_Cost_of_Sales" localSheetId="65">#REF!</definedName>
    <definedName name="CY_Cost_of_Sales" localSheetId="70">#REF!</definedName>
    <definedName name="CY_Cost_of_Sales">#REF!</definedName>
    <definedName name="CY_Current_Liabilities" localSheetId="69">#REF!</definedName>
    <definedName name="CY_Current_Liabilities" localSheetId="65">#REF!</definedName>
    <definedName name="CY_Current_Liabilities" localSheetId="70">#REF!</definedName>
    <definedName name="CY_Current_Liabilities">#REF!</definedName>
    <definedName name="CY_Depreciation" localSheetId="69">#REF!</definedName>
    <definedName name="CY_Depreciation" localSheetId="65">#REF!</definedName>
    <definedName name="CY_Depreciation" localSheetId="70">#REF!</definedName>
    <definedName name="CY_Depreciation">#REF!</definedName>
    <definedName name="CY_Gross_Profit" localSheetId="69">#REF!</definedName>
    <definedName name="CY_Gross_Profit" localSheetId="65">#REF!</definedName>
    <definedName name="CY_Gross_Profit" localSheetId="70">#REF!</definedName>
    <definedName name="CY_Gross_Profit">#REF!</definedName>
    <definedName name="CY_Inc_Bef_Tax" localSheetId="69">#REF!</definedName>
    <definedName name="CY_Inc_Bef_Tax" localSheetId="65">#REF!</definedName>
    <definedName name="CY_Inc_Bef_Tax" localSheetId="70">#REF!</definedName>
    <definedName name="CY_Inc_Bef_Tax">#REF!</definedName>
    <definedName name="CY_Intangible_Assets" localSheetId="69">#REF!</definedName>
    <definedName name="CY_Intangible_Assets" localSheetId="65">#REF!</definedName>
    <definedName name="CY_Intangible_Assets" localSheetId="70">#REF!</definedName>
    <definedName name="CY_Intangible_Assets">#REF!</definedName>
    <definedName name="CY_Interest_Expense" localSheetId="69">#REF!</definedName>
    <definedName name="CY_Interest_Expense" localSheetId="65">#REF!</definedName>
    <definedName name="CY_Interest_Expense" localSheetId="70">#REF!</definedName>
    <definedName name="CY_Interest_Expense">#REF!</definedName>
    <definedName name="CY_Inventory" localSheetId="69">#REF!</definedName>
    <definedName name="CY_Inventory" localSheetId="65">#REF!</definedName>
    <definedName name="CY_Inventory" localSheetId="70">#REF!</definedName>
    <definedName name="CY_Inventory">#REF!</definedName>
    <definedName name="CY_LIABIL_EQUITY" localSheetId="69">#REF!</definedName>
    <definedName name="CY_LIABIL_EQUITY" localSheetId="65">#REF!</definedName>
    <definedName name="CY_LIABIL_EQUITY" localSheetId="70">#REF!</definedName>
    <definedName name="CY_LIABIL_EQUITY">#REF!</definedName>
    <definedName name="CY_LT_Debt" localSheetId="69">#REF!</definedName>
    <definedName name="CY_LT_Debt" localSheetId="65">#REF!</definedName>
    <definedName name="CY_LT_Debt" localSheetId="70">#REF!</definedName>
    <definedName name="CY_LT_Debt">#REF!</definedName>
    <definedName name="CY_Market_Value_of_Equity" localSheetId="69">#REF!</definedName>
    <definedName name="CY_Market_Value_of_Equity" localSheetId="65">#REF!</definedName>
    <definedName name="CY_Market_Value_of_Equity" localSheetId="70">#REF!</definedName>
    <definedName name="CY_Market_Value_of_Equity">#REF!</definedName>
    <definedName name="CY_Marketable_Sec" localSheetId="69">#REF!</definedName>
    <definedName name="CY_Marketable_Sec" localSheetId="65">#REF!</definedName>
    <definedName name="CY_Marketable_Sec" localSheetId="70">#REF!</definedName>
    <definedName name="CY_Marketable_Sec">#REF!</definedName>
    <definedName name="CY_NET_PROFIT" localSheetId="69">#REF!</definedName>
    <definedName name="CY_NET_PROFIT" localSheetId="65">#REF!</definedName>
    <definedName name="CY_NET_PROFIT" localSheetId="70">#REF!</definedName>
    <definedName name="CY_NET_PROFIT">#REF!</definedName>
    <definedName name="CY_Net_Revenue" localSheetId="69">#REF!</definedName>
    <definedName name="CY_Net_Revenue" localSheetId="65">#REF!</definedName>
    <definedName name="CY_Net_Revenue" localSheetId="70">#REF!</definedName>
    <definedName name="CY_Net_Revenue">#REF!</definedName>
    <definedName name="CY_Operating_Income" localSheetId="69">#REF!</definedName>
    <definedName name="CY_Operating_Income" localSheetId="65">#REF!</definedName>
    <definedName name="CY_Operating_Income" localSheetId="70">#REF!</definedName>
    <definedName name="CY_Operating_Income">#REF!</definedName>
    <definedName name="CY_Other" localSheetId="69">#REF!</definedName>
    <definedName name="CY_Other" localSheetId="65">#REF!</definedName>
    <definedName name="CY_Other" localSheetId="70">#REF!</definedName>
    <definedName name="CY_Other">#REF!</definedName>
    <definedName name="CY_Other_Curr_Assets" localSheetId="69">#REF!</definedName>
    <definedName name="CY_Other_Curr_Assets" localSheetId="65">#REF!</definedName>
    <definedName name="CY_Other_Curr_Assets" localSheetId="70">#REF!</definedName>
    <definedName name="CY_Other_Curr_Assets">#REF!</definedName>
    <definedName name="CY_Other_LT_Assets" localSheetId="69">#REF!</definedName>
    <definedName name="CY_Other_LT_Assets" localSheetId="65">#REF!</definedName>
    <definedName name="CY_Other_LT_Assets" localSheetId="70">#REF!</definedName>
    <definedName name="CY_Other_LT_Assets">#REF!</definedName>
    <definedName name="CY_Other_LT_Liabilities" localSheetId="69">#REF!</definedName>
    <definedName name="CY_Other_LT_Liabilities" localSheetId="65">#REF!</definedName>
    <definedName name="CY_Other_LT_Liabilities" localSheetId="70">#REF!</definedName>
    <definedName name="CY_Other_LT_Liabilities">#REF!</definedName>
    <definedName name="CY_Preferred_Stock" localSheetId="69">#REF!</definedName>
    <definedName name="CY_Preferred_Stock" localSheetId="65">#REF!</definedName>
    <definedName name="CY_Preferred_Stock" localSheetId="70">#REF!</definedName>
    <definedName name="CY_Preferred_Stock">#REF!</definedName>
    <definedName name="CY_QUICK_ASSETS" localSheetId="69">#REF!</definedName>
    <definedName name="CY_QUICK_ASSETS" localSheetId="65">#REF!</definedName>
    <definedName name="CY_QUICK_ASSETS" localSheetId="70">#REF!</definedName>
    <definedName name="CY_QUICK_ASSETS">#REF!</definedName>
    <definedName name="CY_Retained_Earnings" localSheetId="69">#REF!</definedName>
    <definedName name="CY_Retained_Earnings" localSheetId="65">#REF!</definedName>
    <definedName name="CY_Retained_Earnings" localSheetId="70">#REF!</definedName>
    <definedName name="CY_Retained_Earnings">#REF!</definedName>
    <definedName name="CY_Selling" localSheetId="69">#REF!</definedName>
    <definedName name="CY_Selling" localSheetId="65">#REF!</definedName>
    <definedName name="CY_Selling" localSheetId="70">#REF!</definedName>
    <definedName name="CY_Selling">#REF!</definedName>
    <definedName name="CY_Tangible_Assets" localSheetId="69">#REF!</definedName>
    <definedName name="CY_Tangible_Assets" localSheetId="65">#REF!</definedName>
    <definedName name="CY_Tangible_Assets" localSheetId="70">#REF!</definedName>
    <definedName name="CY_Tangible_Assets">#REF!</definedName>
    <definedName name="CY_Tangible_Net_Worth" localSheetId="69">#REF!</definedName>
    <definedName name="CY_Tangible_Net_Worth" localSheetId="65">#REF!</definedName>
    <definedName name="CY_Tangible_Net_Worth" localSheetId="70">#REF!</definedName>
    <definedName name="CY_Tangible_Net_Worth">#REF!</definedName>
    <definedName name="CY_Taxes" localSheetId="69">#REF!</definedName>
    <definedName name="CY_Taxes" localSheetId="65">#REF!</definedName>
    <definedName name="CY_Taxes" localSheetId="70">#REF!</definedName>
    <definedName name="CY_Taxes">#REF!</definedName>
    <definedName name="CY_TOTAL_ASSETS" localSheetId="69">#REF!</definedName>
    <definedName name="CY_TOTAL_ASSETS" localSheetId="65">#REF!</definedName>
    <definedName name="CY_TOTAL_ASSETS" localSheetId="70">#REF!</definedName>
    <definedName name="CY_TOTAL_ASSETS">#REF!</definedName>
    <definedName name="CY_TOTAL_CURR_ASSETS" localSheetId="69">#REF!</definedName>
    <definedName name="CY_TOTAL_CURR_ASSETS" localSheetId="65">#REF!</definedName>
    <definedName name="CY_TOTAL_CURR_ASSETS" localSheetId="70">#REF!</definedName>
    <definedName name="CY_TOTAL_CURR_ASSETS">#REF!</definedName>
    <definedName name="CY_TOTAL_DEBT" localSheetId="69">#REF!</definedName>
    <definedName name="CY_TOTAL_DEBT" localSheetId="65">#REF!</definedName>
    <definedName name="CY_TOTAL_DEBT" localSheetId="70">#REF!</definedName>
    <definedName name="CY_TOTAL_DEBT">#REF!</definedName>
    <definedName name="CY_TOTAL_EQUITY" localSheetId="69">#REF!</definedName>
    <definedName name="CY_TOTAL_EQUITY" localSheetId="65">#REF!</definedName>
    <definedName name="CY_TOTAL_EQUITY" localSheetId="70">#REF!</definedName>
    <definedName name="CY_TOTAL_EQUITY">#REF!</definedName>
    <definedName name="CY_Working_Capital" localSheetId="69">#REF!</definedName>
    <definedName name="CY_Working_Capital" localSheetId="65">#REF!</definedName>
    <definedName name="CY_Working_Capital" localSheetId="70">#REF!</definedName>
    <definedName name="CY_Working_Capital">#REF!</definedName>
    <definedName name="Dollar_Threshold" localSheetId="69">#REF!</definedName>
    <definedName name="Dollar_Threshold" localSheetId="65">#REF!</definedName>
    <definedName name="Dollar_Threshold" localSheetId="70">#REF!</definedName>
    <definedName name="Dollar_Threshold">#REF!</definedName>
    <definedName name="_xlnm.Print_Titles" localSheetId="67">'BS - G Statutoryo'!$1:$3</definedName>
    <definedName name="_xlnm.Print_Titles" localSheetId="61">'BS- E Statutory'!$1:$3</definedName>
    <definedName name="_xlnm.Print_Titles" localSheetId="69">'BS-G Statutory'!$1:$3</definedName>
    <definedName name="_xlnm.Print_Titles" localSheetId="57">'BS-SK Statutory old'!$1:$3</definedName>
    <definedName name="_xlnm.Print_Titles" localSheetId="63">'IS-E Statutory m'!$1:$5</definedName>
    <definedName name="_xlnm.Print_Titles" localSheetId="70">'IS-G Statutory'!$1:$5</definedName>
    <definedName name="_xlnm.Print_Titles" localSheetId="58">'IS-SK Statutoryold '!$1:$5</definedName>
    <definedName name="_xlnm.Print_Titles" localSheetId="53">'Notes- SK Template'!$2:$6</definedName>
    <definedName name="_xlnm.Print_Area" localSheetId="67">'BS - G Statutoryo'!$A$1:$J$210</definedName>
    <definedName name="_xlnm.Print_Area" localSheetId="61">'BS- E Statutory'!$A$1:$J$210</definedName>
    <definedName name="_xlnm.Print_Area" localSheetId="54">'BS old'!$A$5:$G$142</definedName>
    <definedName name="_xlnm.Print_Area" localSheetId="60">'BS-E Cover sheet'!$A$1:$AN$53</definedName>
    <definedName name="_xlnm.Print_Area" localSheetId="66">'BS-G Cover sheet'!$A$1:$AM$54</definedName>
    <definedName name="_xlnm.Print_Area" localSheetId="69">'BS-G Statutory'!$A$1:$L$248</definedName>
    <definedName name="_xlnm.Print_Area" localSheetId="57">'BS-SK Statutory old'!$A$1:$L$210</definedName>
    <definedName name="_xlnm.Print_Area" localSheetId="65">'G-Cover sheet'!$A$1:$AM$55</definedName>
    <definedName name="_xlnm.Print_Area" localSheetId="62">'IS-E Cover sheet'!$A$1:$AN$53</definedName>
    <definedName name="_xlnm.Print_Area" localSheetId="63">'IS-E Statutory m'!$A$1:$F$66</definedName>
    <definedName name="_xlnm.Print_Area" localSheetId="68">'IS-G Cover sheet'!$A$1:$AM$55</definedName>
    <definedName name="_xlnm.Print_Area" localSheetId="70">'IS-G Statutory'!$A$1:$H$66</definedName>
    <definedName name="_xlnm.Print_Area" localSheetId="59">'IS-SK Cover sheet'!$A$1:$AM$55</definedName>
    <definedName name="_xlnm.Print_Area" localSheetId="58">'IS-SK Statutoryold '!$A$1:$F$66</definedName>
    <definedName name="_xlnm.Print_Area" localSheetId="64">'Notes-E Cover sheet'!$A$1:$AK$55</definedName>
    <definedName name="_xlnm.Print_Area" localSheetId="56">'Notes-SK Cover sheet'!$A$1:$AK$55</definedName>
    <definedName name="_xlnm.Print_Area" localSheetId="55">'P&amp;L old'!$A$4:$E$68</definedName>
    <definedName name="_xlnm.Print_Area">#REF!</definedName>
    <definedName name="Percent_Threshold" localSheetId="69">#REF!</definedName>
    <definedName name="Percent_Threshold" localSheetId="65">#REF!</definedName>
    <definedName name="Percent_Threshold" localSheetId="70">#REF!</definedName>
    <definedName name="Percent_Threshold">#REF!</definedName>
    <definedName name="PL_Dollar_Threshold" localSheetId="69">#REF!</definedName>
    <definedName name="PL_Dollar_Threshold" localSheetId="65">#REF!</definedName>
    <definedName name="PL_Dollar_Threshold" localSheetId="70">#REF!</definedName>
    <definedName name="PL_Dollar_Threshold">#REF!</definedName>
    <definedName name="PL_Percent_Threshold" localSheetId="69">#REF!</definedName>
    <definedName name="PL_Percent_Threshold" localSheetId="65">#REF!</definedName>
    <definedName name="PL_Percent_Threshold" localSheetId="70">#REF!</definedName>
    <definedName name="PL_Percent_Threshold">#REF!</definedName>
    <definedName name="Print" localSheetId="69">#REF!</definedName>
    <definedName name="Print" localSheetId="65">#REF!</definedName>
    <definedName name="Print" localSheetId="70">#REF!</definedName>
    <definedName name="Print" localSheetId="56">#REF!</definedName>
    <definedName name="Print">#REF!</definedName>
    <definedName name="Print_Area_ENG" localSheetId="69">#REF!</definedName>
    <definedName name="Print_Area_ENG" localSheetId="65">#REF!</definedName>
    <definedName name="Print_Area_ENG" localSheetId="70">#REF!</definedName>
    <definedName name="Print_Area_ENG">#REF!</definedName>
    <definedName name="PY_Accounts_Receivable" localSheetId="69">#REF!</definedName>
    <definedName name="PY_Accounts_Receivable" localSheetId="65">#REF!</definedName>
    <definedName name="PY_Accounts_Receivable" localSheetId="70">#REF!</definedName>
    <definedName name="PY_Accounts_Receivable">#REF!</definedName>
    <definedName name="PY_Administration" localSheetId="69">#REF!</definedName>
    <definedName name="PY_Administration" localSheetId="65">#REF!</definedName>
    <definedName name="PY_Administration" localSheetId="70">#REF!</definedName>
    <definedName name="PY_Administration">#REF!</definedName>
    <definedName name="PY_Cash" localSheetId="69">#REF!</definedName>
    <definedName name="PY_Cash" localSheetId="65">#REF!</definedName>
    <definedName name="PY_Cash" localSheetId="70">#REF!</definedName>
    <definedName name="PY_Cash">#REF!</definedName>
    <definedName name="PY_Common_Equity" localSheetId="69">#REF!</definedName>
    <definedName name="PY_Common_Equity" localSheetId="65">#REF!</definedName>
    <definedName name="PY_Common_Equity" localSheetId="70">#REF!</definedName>
    <definedName name="PY_Common_Equity">#REF!</definedName>
    <definedName name="PY_Cost_of_Sales" localSheetId="69">#REF!</definedName>
    <definedName name="PY_Cost_of_Sales" localSheetId="65">#REF!</definedName>
    <definedName name="PY_Cost_of_Sales" localSheetId="70">#REF!</definedName>
    <definedName name="PY_Cost_of_Sales">#REF!</definedName>
    <definedName name="PY_Current_Liabilities" localSheetId="69">#REF!</definedName>
    <definedName name="PY_Current_Liabilities" localSheetId="65">#REF!</definedName>
    <definedName name="PY_Current_Liabilities" localSheetId="70">#REF!</definedName>
    <definedName name="PY_Current_Liabilities">#REF!</definedName>
    <definedName name="PY_Depreciation" localSheetId="69">#REF!</definedName>
    <definedName name="PY_Depreciation" localSheetId="65">#REF!</definedName>
    <definedName name="PY_Depreciation" localSheetId="70">#REF!</definedName>
    <definedName name="PY_Depreciation">#REF!</definedName>
    <definedName name="PY_Gross_Profit" localSheetId="69">#REF!</definedName>
    <definedName name="PY_Gross_Profit" localSheetId="65">#REF!</definedName>
    <definedName name="PY_Gross_Profit" localSheetId="70">#REF!</definedName>
    <definedName name="PY_Gross_Profit">#REF!</definedName>
    <definedName name="PY_Inc_Bef_Tax" localSheetId="69">#REF!</definedName>
    <definedName name="PY_Inc_Bef_Tax" localSheetId="65">#REF!</definedName>
    <definedName name="PY_Inc_Bef_Tax" localSheetId="70">#REF!</definedName>
    <definedName name="PY_Inc_Bef_Tax">#REF!</definedName>
    <definedName name="PY_Intangible_Assets" localSheetId="69">#REF!</definedName>
    <definedName name="PY_Intangible_Assets" localSheetId="65">#REF!</definedName>
    <definedName name="PY_Intangible_Assets" localSheetId="70">#REF!</definedName>
    <definedName name="PY_Intangible_Assets">#REF!</definedName>
    <definedName name="PY_Interest_Expense" localSheetId="69">#REF!</definedName>
    <definedName name="PY_Interest_Expense" localSheetId="65">#REF!</definedName>
    <definedName name="PY_Interest_Expense" localSheetId="70">#REF!</definedName>
    <definedName name="PY_Interest_Expense">#REF!</definedName>
    <definedName name="PY_Inventory" localSheetId="69">#REF!</definedName>
    <definedName name="PY_Inventory" localSheetId="65">#REF!</definedName>
    <definedName name="PY_Inventory" localSheetId="70">#REF!</definedName>
    <definedName name="PY_Inventory">#REF!</definedName>
    <definedName name="PY_LIABIL_EQUITY" localSheetId="69">#REF!</definedName>
    <definedName name="PY_LIABIL_EQUITY" localSheetId="65">#REF!</definedName>
    <definedName name="PY_LIABIL_EQUITY" localSheetId="70">#REF!</definedName>
    <definedName name="PY_LIABIL_EQUITY">#REF!</definedName>
    <definedName name="PY_LT_Debt" localSheetId="69">#REF!</definedName>
    <definedName name="PY_LT_Debt" localSheetId="65">#REF!</definedName>
    <definedName name="PY_LT_Debt" localSheetId="70">#REF!</definedName>
    <definedName name="PY_LT_Debt">#REF!</definedName>
    <definedName name="PY_Market_Value_of_Equity" localSheetId="69">#REF!</definedName>
    <definedName name="PY_Market_Value_of_Equity" localSheetId="65">#REF!</definedName>
    <definedName name="PY_Market_Value_of_Equity" localSheetId="70">#REF!</definedName>
    <definedName name="PY_Market_Value_of_Equity">#REF!</definedName>
    <definedName name="PY_Marketable_Sec" localSheetId="69">#REF!</definedName>
    <definedName name="PY_Marketable_Sec" localSheetId="65">#REF!</definedName>
    <definedName name="PY_Marketable_Sec" localSheetId="70">#REF!</definedName>
    <definedName name="PY_Marketable_Sec">#REF!</definedName>
    <definedName name="PY_NET_PROFIT" localSheetId="69">#REF!</definedName>
    <definedName name="PY_NET_PROFIT" localSheetId="65">#REF!</definedName>
    <definedName name="PY_NET_PROFIT" localSheetId="70">#REF!</definedName>
    <definedName name="PY_NET_PROFIT">#REF!</definedName>
    <definedName name="PY_Net_Revenue" localSheetId="69">#REF!</definedName>
    <definedName name="PY_Net_Revenue" localSheetId="65">#REF!</definedName>
    <definedName name="PY_Net_Revenue" localSheetId="70">#REF!</definedName>
    <definedName name="PY_Net_Revenue">#REF!</definedName>
    <definedName name="PY_Operating_Inc" localSheetId="69">#REF!</definedName>
    <definedName name="PY_Operating_Inc" localSheetId="65">#REF!</definedName>
    <definedName name="PY_Operating_Inc" localSheetId="70">#REF!</definedName>
    <definedName name="PY_Operating_Inc">#REF!</definedName>
    <definedName name="PY_Operating_Income" localSheetId="69">#REF!</definedName>
    <definedName name="PY_Operating_Income" localSheetId="65">#REF!</definedName>
    <definedName name="PY_Operating_Income" localSheetId="70">#REF!</definedName>
    <definedName name="PY_Operating_Income">#REF!</definedName>
    <definedName name="PY_Other_Curr_Assets" localSheetId="69">#REF!</definedName>
    <definedName name="PY_Other_Curr_Assets" localSheetId="65">#REF!</definedName>
    <definedName name="PY_Other_Curr_Assets" localSheetId="70">#REF!</definedName>
    <definedName name="PY_Other_Curr_Assets">#REF!</definedName>
    <definedName name="PY_Other_Exp" localSheetId="69">#REF!</definedName>
    <definedName name="PY_Other_Exp" localSheetId="65">#REF!</definedName>
    <definedName name="PY_Other_Exp" localSheetId="70">#REF!</definedName>
    <definedName name="PY_Other_Exp">#REF!</definedName>
    <definedName name="PY_Other_LT_Assets" localSheetId="69">#REF!</definedName>
    <definedName name="PY_Other_LT_Assets" localSheetId="65">#REF!</definedName>
    <definedName name="PY_Other_LT_Assets" localSheetId="70">#REF!</definedName>
    <definedName name="PY_Other_LT_Assets">#REF!</definedName>
    <definedName name="PY_Other_LT_Liabilities" localSheetId="69">#REF!</definedName>
    <definedName name="PY_Other_LT_Liabilities" localSheetId="65">#REF!</definedName>
    <definedName name="PY_Other_LT_Liabilities" localSheetId="70">#REF!</definedName>
    <definedName name="PY_Other_LT_Liabilities">#REF!</definedName>
    <definedName name="PY_Preferred_Stock" localSheetId="69">#REF!</definedName>
    <definedName name="PY_Preferred_Stock" localSheetId="65">#REF!</definedName>
    <definedName name="PY_Preferred_Stock" localSheetId="70">#REF!</definedName>
    <definedName name="PY_Preferred_Stock">#REF!</definedName>
    <definedName name="PY_QUICK_ASSETS" localSheetId="69">#REF!</definedName>
    <definedName name="PY_QUICK_ASSETS" localSheetId="65">#REF!</definedName>
    <definedName name="PY_QUICK_ASSETS" localSheetId="70">#REF!</definedName>
    <definedName name="PY_QUICK_ASSETS">#REF!</definedName>
    <definedName name="PY_Retained_Earnings" localSheetId="69">#REF!</definedName>
    <definedName name="PY_Retained_Earnings" localSheetId="65">#REF!</definedName>
    <definedName name="PY_Retained_Earnings" localSheetId="70">#REF!</definedName>
    <definedName name="PY_Retained_Earnings">#REF!</definedName>
    <definedName name="PY_Selling" localSheetId="69">#REF!</definedName>
    <definedName name="PY_Selling" localSheetId="65">#REF!</definedName>
    <definedName name="PY_Selling" localSheetId="70">#REF!</definedName>
    <definedName name="PY_Selling">#REF!</definedName>
    <definedName name="PY_Tangible_Assets" localSheetId="69">#REF!</definedName>
    <definedName name="PY_Tangible_Assets" localSheetId="65">#REF!</definedName>
    <definedName name="PY_Tangible_Assets" localSheetId="70">#REF!</definedName>
    <definedName name="PY_Tangible_Assets">#REF!</definedName>
    <definedName name="PY_Tangible_Net_Worth" localSheetId="69">#REF!</definedName>
    <definedName name="PY_Tangible_Net_Worth" localSheetId="65">#REF!</definedName>
    <definedName name="PY_Tangible_Net_Worth" localSheetId="70">#REF!</definedName>
    <definedName name="PY_Tangible_Net_Worth">#REF!</definedName>
    <definedName name="PY_Taxes" localSheetId="69">#REF!</definedName>
    <definedName name="PY_Taxes" localSheetId="65">#REF!</definedName>
    <definedName name="PY_Taxes" localSheetId="70">#REF!</definedName>
    <definedName name="PY_Taxes">#REF!</definedName>
    <definedName name="PY_TOTAL_ASSETS" localSheetId="69">#REF!</definedName>
    <definedName name="PY_TOTAL_ASSETS" localSheetId="65">#REF!</definedName>
    <definedName name="PY_TOTAL_ASSETS" localSheetId="70">#REF!</definedName>
    <definedName name="PY_TOTAL_ASSETS">#REF!</definedName>
    <definedName name="PY_TOTAL_CURR_ASSETS" localSheetId="69">#REF!</definedName>
    <definedName name="PY_TOTAL_CURR_ASSETS" localSheetId="65">#REF!</definedName>
    <definedName name="PY_TOTAL_CURR_ASSETS" localSheetId="70">#REF!</definedName>
    <definedName name="PY_TOTAL_CURR_ASSETS">#REF!</definedName>
    <definedName name="PY_TOTAL_DEBT" localSheetId="69">#REF!</definedName>
    <definedName name="PY_TOTAL_DEBT" localSheetId="65">#REF!</definedName>
    <definedName name="PY_TOTAL_DEBT" localSheetId="70">#REF!</definedName>
    <definedName name="PY_TOTAL_DEBT">#REF!</definedName>
    <definedName name="PY_TOTAL_EQUITY" localSheetId="69">#REF!</definedName>
    <definedName name="PY_TOTAL_EQUITY" localSheetId="65">#REF!</definedName>
    <definedName name="PY_TOTAL_EQUITY" localSheetId="70">#REF!</definedName>
    <definedName name="PY_TOTAL_EQUITY">#REF!</definedName>
    <definedName name="PY_Working_Capital" localSheetId="69">#REF!</definedName>
    <definedName name="PY_Working_Capital" localSheetId="65">#REF!</definedName>
    <definedName name="PY_Working_Capital" localSheetId="70">#REF!</definedName>
    <definedName name="PY_Working_Capital">#REF!</definedName>
    <definedName name="PY2_Accounts_Receivable" localSheetId="69">#REF!</definedName>
    <definedName name="PY2_Accounts_Receivable" localSheetId="65">#REF!</definedName>
    <definedName name="PY2_Accounts_Receivable" localSheetId="70">#REF!</definedName>
    <definedName name="PY2_Accounts_Receivable">#REF!</definedName>
    <definedName name="PY2_Administration" localSheetId="69">#REF!</definedName>
    <definedName name="PY2_Administration" localSheetId="65">#REF!</definedName>
    <definedName name="PY2_Administration" localSheetId="70">#REF!</definedName>
    <definedName name="PY2_Administration">#REF!</definedName>
    <definedName name="PY2_Cash" localSheetId="69">#REF!</definedName>
    <definedName name="PY2_Cash" localSheetId="65">#REF!</definedName>
    <definedName name="PY2_Cash" localSheetId="70">#REF!</definedName>
    <definedName name="PY2_Cash">#REF!</definedName>
    <definedName name="PY2_Common_Equity" localSheetId="69">#REF!</definedName>
    <definedName name="PY2_Common_Equity" localSheetId="65">#REF!</definedName>
    <definedName name="PY2_Common_Equity" localSheetId="70">#REF!</definedName>
    <definedName name="PY2_Common_Equity">#REF!</definedName>
    <definedName name="PY2_Cost_of_Sales" localSheetId="69">#REF!</definedName>
    <definedName name="PY2_Cost_of_Sales" localSheetId="65">#REF!</definedName>
    <definedName name="PY2_Cost_of_Sales" localSheetId="70">#REF!</definedName>
    <definedName name="PY2_Cost_of_Sales">#REF!</definedName>
    <definedName name="PY2_Current_Liabilities" localSheetId="69">#REF!</definedName>
    <definedName name="PY2_Current_Liabilities" localSheetId="65">#REF!</definedName>
    <definedName name="PY2_Current_Liabilities" localSheetId="70">#REF!</definedName>
    <definedName name="PY2_Current_Liabilities">#REF!</definedName>
    <definedName name="PY2_Depreciation" localSheetId="69">#REF!</definedName>
    <definedName name="PY2_Depreciation" localSheetId="65">#REF!</definedName>
    <definedName name="PY2_Depreciation" localSheetId="70">#REF!</definedName>
    <definedName name="PY2_Depreciation">#REF!</definedName>
    <definedName name="PY2_Gross_Profit" localSheetId="69">#REF!</definedName>
    <definedName name="PY2_Gross_Profit" localSheetId="65">#REF!</definedName>
    <definedName name="PY2_Gross_Profit" localSheetId="70">#REF!</definedName>
    <definedName name="PY2_Gross_Profit">#REF!</definedName>
    <definedName name="PY2_Inc_Bef_Tax" localSheetId="69">#REF!</definedName>
    <definedName name="PY2_Inc_Bef_Tax" localSheetId="65">#REF!</definedName>
    <definedName name="PY2_Inc_Bef_Tax" localSheetId="70">#REF!</definedName>
    <definedName name="PY2_Inc_Bef_Tax">#REF!</definedName>
    <definedName name="PY2_Intangible_Assets" localSheetId="69">#REF!</definedName>
    <definedName name="PY2_Intangible_Assets" localSheetId="65">#REF!</definedName>
    <definedName name="PY2_Intangible_Assets" localSheetId="70">#REF!</definedName>
    <definedName name="PY2_Intangible_Assets">#REF!</definedName>
    <definedName name="PY2_Interest_Expense" localSheetId="69">#REF!</definedName>
    <definedName name="PY2_Interest_Expense" localSheetId="65">#REF!</definedName>
    <definedName name="PY2_Interest_Expense" localSheetId="70">#REF!</definedName>
    <definedName name="PY2_Interest_Expense">#REF!</definedName>
    <definedName name="PY2_Inventory" localSheetId="69">#REF!</definedName>
    <definedName name="PY2_Inventory" localSheetId="65">#REF!</definedName>
    <definedName name="PY2_Inventory" localSheetId="70">#REF!</definedName>
    <definedName name="PY2_Inventory">#REF!</definedName>
    <definedName name="PY2_LIABIL_EQUITY" localSheetId="69">#REF!</definedName>
    <definedName name="PY2_LIABIL_EQUITY" localSheetId="65">#REF!</definedName>
    <definedName name="PY2_LIABIL_EQUITY" localSheetId="70">#REF!</definedName>
    <definedName name="PY2_LIABIL_EQUITY">#REF!</definedName>
    <definedName name="PY2_LT_Debt" localSheetId="69">#REF!</definedName>
    <definedName name="PY2_LT_Debt" localSheetId="65">#REF!</definedName>
    <definedName name="PY2_LT_Debt" localSheetId="70">#REF!</definedName>
    <definedName name="PY2_LT_Debt">#REF!</definedName>
    <definedName name="PY2_Marketable_Sec" localSheetId="69">#REF!</definedName>
    <definedName name="PY2_Marketable_Sec" localSheetId="65">#REF!</definedName>
    <definedName name="PY2_Marketable_Sec" localSheetId="70">#REF!</definedName>
    <definedName name="PY2_Marketable_Sec">#REF!</definedName>
    <definedName name="PY2_NET_PROFIT" localSheetId="69">#REF!</definedName>
    <definedName name="PY2_NET_PROFIT" localSheetId="65">#REF!</definedName>
    <definedName name="PY2_NET_PROFIT" localSheetId="70">#REF!</definedName>
    <definedName name="PY2_NET_PROFIT">#REF!</definedName>
    <definedName name="PY2_Net_Revenue" localSheetId="69">#REF!</definedName>
    <definedName name="PY2_Net_Revenue" localSheetId="65">#REF!</definedName>
    <definedName name="PY2_Net_Revenue" localSheetId="70">#REF!</definedName>
    <definedName name="PY2_Net_Revenue">#REF!</definedName>
    <definedName name="PY2_Operating_Inc" localSheetId="69">#REF!</definedName>
    <definedName name="PY2_Operating_Inc" localSheetId="65">#REF!</definedName>
    <definedName name="PY2_Operating_Inc" localSheetId="70">#REF!</definedName>
    <definedName name="PY2_Operating_Inc">#REF!</definedName>
    <definedName name="PY2_Operating_Income" localSheetId="69">#REF!</definedName>
    <definedName name="PY2_Operating_Income" localSheetId="65">#REF!</definedName>
    <definedName name="PY2_Operating_Income" localSheetId="70">#REF!</definedName>
    <definedName name="PY2_Operating_Income">#REF!</definedName>
    <definedName name="PY2_Other_Curr_Assets" localSheetId="69">#REF!</definedName>
    <definedName name="PY2_Other_Curr_Assets" localSheetId="65">#REF!</definedName>
    <definedName name="PY2_Other_Curr_Assets" localSheetId="70">#REF!</definedName>
    <definedName name="PY2_Other_Curr_Assets">#REF!</definedName>
    <definedName name="PY2_Other_Exp." localSheetId="69">#REF!</definedName>
    <definedName name="PY2_Other_Exp." localSheetId="65">#REF!</definedName>
    <definedName name="PY2_Other_Exp." localSheetId="70">#REF!</definedName>
    <definedName name="PY2_Other_Exp.">#REF!</definedName>
    <definedName name="PY2_Other_LT_Assets" localSheetId="69">#REF!</definedName>
    <definedName name="PY2_Other_LT_Assets" localSheetId="65">#REF!</definedName>
    <definedName name="PY2_Other_LT_Assets" localSheetId="70">#REF!</definedName>
    <definedName name="PY2_Other_LT_Assets">#REF!</definedName>
    <definedName name="PY2_Other_LT_Liabilities" localSheetId="69">#REF!</definedName>
    <definedName name="PY2_Other_LT_Liabilities" localSheetId="65">#REF!</definedName>
    <definedName name="PY2_Other_LT_Liabilities" localSheetId="70">#REF!</definedName>
    <definedName name="PY2_Other_LT_Liabilities">#REF!</definedName>
    <definedName name="PY2_Preferred_Stock" localSheetId="69">#REF!</definedName>
    <definedName name="PY2_Preferred_Stock" localSheetId="65">#REF!</definedName>
    <definedName name="PY2_Preferred_Stock" localSheetId="70">#REF!</definedName>
    <definedName name="PY2_Preferred_Stock">#REF!</definedName>
    <definedName name="PY2_QUICK_ASSETS" localSheetId="69">#REF!</definedName>
    <definedName name="PY2_QUICK_ASSETS" localSheetId="65">#REF!</definedName>
    <definedName name="PY2_QUICK_ASSETS" localSheetId="70">#REF!</definedName>
    <definedName name="PY2_QUICK_ASSETS">#REF!</definedName>
    <definedName name="PY2_Retained_Earnings" localSheetId="69">#REF!</definedName>
    <definedName name="PY2_Retained_Earnings" localSheetId="65">#REF!</definedName>
    <definedName name="PY2_Retained_Earnings" localSheetId="70">#REF!</definedName>
    <definedName name="PY2_Retained_Earnings">#REF!</definedName>
    <definedName name="PY2_Selling" localSheetId="69">#REF!</definedName>
    <definedName name="PY2_Selling" localSheetId="65">#REF!</definedName>
    <definedName name="PY2_Selling" localSheetId="70">#REF!</definedName>
    <definedName name="PY2_Selling">#REF!</definedName>
    <definedName name="PY2_Tangible_Assets" localSheetId="69">#REF!</definedName>
    <definedName name="PY2_Tangible_Assets" localSheetId="65">#REF!</definedName>
    <definedName name="PY2_Tangible_Assets" localSheetId="70">#REF!</definedName>
    <definedName name="PY2_Tangible_Assets">#REF!</definedName>
    <definedName name="PY2_Tangible_Net_Worth" localSheetId="69">#REF!</definedName>
    <definedName name="PY2_Tangible_Net_Worth" localSheetId="65">#REF!</definedName>
    <definedName name="PY2_Tangible_Net_Worth" localSheetId="70">#REF!</definedName>
    <definedName name="PY2_Tangible_Net_Worth">#REF!</definedName>
    <definedName name="PY2_Taxes" localSheetId="69">#REF!</definedName>
    <definedName name="PY2_Taxes" localSheetId="65">#REF!</definedName>
    <definedName name="PY2_Taxes" localSheetId="70">#REF!</definedName>
    <definedName name="PY2_Taxes">#REF!</definedName>
    <definedName name="PY2_TOTAL_ASSETS" localSheetId="69">#REF!</definedName>
    <definedName name="PY2_TOTAL_ASSETS" localSheetId="65">#REF!</definedName>
    <definedName name="PY2_TOTAL_ASSETS" localSheetId="70">#REF!</definedName>
    <definedName name="PY2_TOTAL_ASSETS">#REF!</definedName>
    <definedName name="PY2_TOTAL_CURR_ASSETS" localSheetId="69">#REF!</definedName>
    <definedName name="PY2_TOTAL_CURR_ASSETS" localSheetId="65">#REF!</definedName>
    <definedName name="PY2_TOTAL_CURR_ASSETS" localSheetId="70">#REF!</definedName>
    <definedName name="PY2_TOTAL_CURR_ASSETS">#REF!</definedName>
    <definedName name="PY2_TOTAL_DEBT" localSheetId="69">#REF!</definedName>
    <definedName name="PY2_TOTAL_DEBT" localSheetId="65">#REF!</definedName>
    <definedName name="PY2_TOTAL_DEBT" localSheetId="70">#REF!</definedName>
    <definedName name="PY2_TOTAL_DEBT">#REF!</definedName>
    <definedName name="PY2_TOTAL_EQUITY" localSheetId="69">#REF!</definedName>
    <definedName name="PY2_TOTAL_EQUITY" localSheetId="65">#REF!</definedName>
    <definedName name="PY2_TOTAL_EQUITY" localSheetId="70">#REF!</definedName>
    <definedName name="PY2_TOTAL_EQUITY">#REF!</definedName>
    <definedName name="PY2_Working_Capital" localSheetId="69">#REF!</definedName>
    <definedName name="PY2_Working_Capital" localSheetId="65">#REF!</definedName>
    <definedName name="PY2_Working_Capital" localSheetId="70">#REF!</definedName>
    <definedName name="PY2_Working_Capital">#REF!</definedName>
    <definedName name="Účty">[1]Sheet3!$A$4:$BF$371</definedName>
    <definedName name="VER_CF_BALANCES" localSheetId="67">#REF!</definedName>
    <definedName name="VER_CF_BALANCES" localSheetId="61">#REF!</definedName>
    <definedName name="VER_CF_BALANCES" localSheetId="60">#REF!</definedName>
    <definedName name="VER_CF_BALANCES" localSheetId="66">#REF!</definedName>
    <definedName name="VER_CF_BALANCES" localSheetId="69">#REF!</definedName>
    <definedName name="VER_CF_BALANCES" localSheetId="57">#REF!</definedName>
    <definedName name="VER_CF_BALANCES" localSheetId="65">#REF!</definedName>
    <definedName name="VER_CF_BALANCES" localSheetId="62">#REF!</definedName>
    <definedName name="VER_CF_BALANCES" localSheetId="63">#REF!</definedName>
    <definedName name="VER_CF_BALANCES" localSheetId="68">#REF!</definedName>
    <definedName name="VER_CF_BALANCES" localSheetId="70">#REF!</definedName>
    <definedName name="VER_CF_BALANCES" localSheetId="59">#REF!</definedName>
    <definedName name="VER_CF_BALANCES" localSheetId="58">#REF!</definedName>
    <definedName name="VER_CF_BALANCES" localSheetId="56">#REF!</definedName>
    <definedName name="VER_CF_BALANCES">#REF!</definedName>
    <definedName name="VER_SH_RATIOS" localSheetId="67">#REF!</definedName>
    <definedName name="VER_SH_RATIOS" localSheetId="61">#REF!</definedName>
    <definedName name="VER_SH_RATIOS" localSheetId="60">#REF!</definedName>
    <definedName name="VER_SH_RATIOS" localSheetId="66">#REF!</definedName>
    <definedName name="VER_SH_RATIOS" localSheetId="69">#REF!</definedName>
    <definedName name="VER_SH_RATIOS" localSheetId="57">#REF!</definedName>
    <definedName name="VER_SH_RATIOS" localSheetId="65">#REF!</definedName>
    <definedName name="VER_SH_RATIOS" localSheetId="62">#REF!</definedName>
    <definedName name="VER_SH_RATIOS" localSheetId="63">#REF!</definedName>
    <definedName name="VER_SH_RATIOS" localSheetId="68">#REF!</definedName>
    <definedName name="VER_SH_RATIOS" localSheetId="70">#REF!</definedName>
    <definedName name="VER_SH_RATIOS" localSheetId="59">#REF!</definedName>
    <definedName name="VER_SH_RATIOS" localSheetId="58">#REF!</definedName>
    <definedName name="VER_SH_RATIOS" localSheetId="56">#REF!</definedName>
    <definedName name="VER_SH_RATIOS">#REF!</definedName>
    <definedName name="VER_SCH_10" localSheetId="67">#REF!</definedName>
    <definedName name="VER_SCH_10" localSheetId="61">#REF!</definedName>
    <definedName name="VER_SCH_10" localSheetId="60">#REF!</definedName>
    <definedName name="VER_SCH_10" localSheetId="66">#REF!</definedName>
    <definedName name="VER_SCH_10" localSheetId="69">#REF!</definedName>
    <definedName name="VER_SCH_10" localSheetId="57">#REF!</definedName>
    <definedName name="VER_SCH_10" localSheetId="65">#REF!</definedName>
    <definedName name="VER_SCH_10" localSheetId="62">#REF!</definedName>
    <definedName name="VER_SCH_10" localSheetId="63">#REF!</definedName>
    <definedName name="VER_SCH_10" localSheetId="68">#REF!</definedName>
    <definedName name="VER_SCH_10" localSheetId="70">#REF!</definedName>
    <definedName name="VER_SCH_10" localSheetId="59">#REF!</definedName>
    <definedName name="VER_SCH_10" localSheetId="58">#REF!</definedName>
    <definedName name="VER_SCH_10" localSheetId="56">#REF!</definedName>
    <definedName name="VER_SCH_10">#REF!</definedName>
    <definedName name="VER_SCH_14" localSheetId="69">#REF!</definedName>
    <definedName name="VER_SCH_14" localSheetId="65">#REF!</definedName>
    <definedName name="VER_SCH_14" localSheetId="70">#REF!</definedName>
    <definedName name="VER_SCH_14" localSheetId="56">#REF!</definedName>
    <definedName name="VER_SCH_14">#REF!</definedName>
    <definedName name="VER_SCH_2" localSheetId="69">#REF!</definedName>
    <definedName name="VER_SCH_2" localSheetId="65">#REF!</definedName>
    <definedName name="VER_SCH_2" localSheetId="70">#REF!</definedName>
    <definedName name="VER_SCH_2" localSheetId="56">#REF!</definedName>
    <definedName name="VER_SCH_2">#REF!</definedName>
    <definedName name="VER_SCH_7" localSheetId="69">#REF!</definedName>
    <definedName name="VER_SCH_7" localSheetId="65">#REF!</definedName>
    <definedName name="VER_SCH_7" localSheetId="70">#REF!</definedName>
    <definedName name="VER_SCH_7" localSheetId="56">#REF!</definedName>
    <definedName name="VER_SCH_7">#REF!</definedName>
    <definedName name="Visit">[1]Sheet2!$I$3</definedName>
    <definedName name="wrn.Aging._.and._.Trend._.Analysis." localSheetId="69"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4" hidden="1">'BS old'!#REF!</definedName>
    <definedName name="Z_4D14509E_B826_11D1_8159_444553540000_.wvu.Cols" localSheetId="55" hidden="1">'P&amp;L old'!#REF!</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9" i="101" l="1"/>
  <c r="H66" i="103"/>
  <c r="G66" i="103"/>
  <c r="H65" i="103"/>
  <c r="G65" i="103"/>
  <c r="H64" i="103"/>
  <c r="G64" i="103"/>
  <c r="H63" i="103"/>
  <c r="G63" i="103"/>
  <c r="H62" i="103"/>
  <c r="G62" i="103"/>
  <c r="H61" i="103"/>
  <c r="G61" i="103"/>
  <c r="H60" i="103"/>
  <c r="G60"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2" i="103"/>
  <c r="G32"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H15"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I241" i="101"/>
  <c r="K240" i="101"/>
  <c r="I240" i="101"/>
  <c r="K239" i="101"/>
  <c r="I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K203" i="101"/>
  <c r="I203"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I176" i="101" s="1"/>
  <c r="E176" i="101"/>
  <c r="E175" i="101"/>
  <c r="E174" i="101"/>
  <c r="E173" i="101"/>
  <c r="I172" i="101" s="1"/>
  <c r="E172" i="101"/>
  <c r="E171" i="101"/>
  <c r="E170" i="101"/>
  <c r="E169" i="101"/>
  <c r="E168" i="101"/>
  <c r="E167" i="101"/>
  <c r="E166" i="101"/>
  <c r="E165" i="101"/>
  <c r="I164" i="101" s="1"/>
  <c r="E164" i="101"/>
  <c r="E163" i="101"/>
  <c r="E162" i="101"/>
  <c r="J158" i="101"/>
  <c r="J156" i="101"/>
  <c r="J154" i="101"/>
  <c r="J152" i="101"/>
  <c r="J150" i="101"/>
  <c r="J148" i="101"/>
  <c r="J146" i="101"/>
  <c r="J144" i="101"/>
  <c r="J142" i="101"/>
  <c r="J140" i="101"/>
  <c r="J138" i="101"/>
  <c r="J136" i="101"/>
  <c r="J134" i="101"/>
  <c r="J132" i="101"/>
  <c r="E158" i="101"/>
  <c r="E157" i="101"/>
  <c r="E156" i="101"/>
  <c r="I155" i="101" s="1"/>
  <c r="E155" i="101"/>
  <c r="E154" i="101"/>
  <c r="E153" i="101"/>
  <c r="E152" i="101"/>
  <c r="I151" i="101" s="1"/>
  <c r="E151" i="101"/>
  <c r="E150" i="101"/>
  <c r="E149" i="101"/>
  <c r="E148" i="101"/>
  <c r="I147" i="101" s="1"/>
  <c r="E147" i="101"/>
  <c r="E146" i="101"/>
  <c r="I145" i="101" s="1"/>
  <c r="E145" i="101"/>
  <c r="E144" i="101"/>
  <c r="I143" i="101" s="1"/>
  <c r="E143" i="101"/>
  <c r="E142" i="101"/>
  <c r="E141" i="101"/>
  <c r="E140" i="101"/>
  <c r="I139" i="101" s="1"/>
  <c r="E139" i="101"/>
  <c r="E138" i="101"/>
  <c r="E137" i="101"/>
  <c r="E136" i="101"/>
  <c r="I135" i="101" s="1"/>
  <c r="E135" i="101"/>
  <c r="E134" i="101"/>
  <c r="E133" i="101"/>
  <c r="E132" i="101"/>
  <c r="I131" i="101" s="1"/>
  <c r="E131" i="101"/>
  <c r="J127" i="101"/>
  <c r="J125" i="101"/>
  <c r="J123" i="101"/>
  <c r="J121" i="101"/>
  <c r="J119" i="101"/>
  <c r="J117" i="101"/>
  <c r="J115" i="101"/>
  <c r="J113" i="101"/>
  <c r="J111" i="101"/>
  <c r="J109" i="101"/>
  <c r="J107" i="101"/>
  <c r="J105" i="101"/>
  <c r="J103" i="101"/>
  <c r="J101" i="101"/>
  <c r="E127" i="101"/>
  <c r="I126" i="101" s="1"/>
  <c r="E126" i="101"/>
  <c r="E125" i="101"/>
  <c r="E124" i="101"/>
  <c r="E123" i="101"/>
  <c r="E122" i="101"/>
  <c r="E121" i="101"/>
  <c r="E120" i="101"/>
  <c r="E119" i="101"/>
  <c r="I118" i="101" s="1"/>
  <c r="E118" i="101"/>
  <c r="E117" i="101"/>
  <c r="E116" i="101"/>
  <c r="E115" i="101"/>
  <c r="I114" i="101" s="1"/>
  <c r="E114" i="101"/>
  <c r="E113" i="101"/>
  <c r="E112" i="101"/>
  <c r="E111" i="101"/>
  <c r="I110" i="101" s="1"/>
  <c r="E110" i="101"/>
  <c r="E109" i="101"/>
  <c r="E108" i="101"/>
  <c r="E107" i="101"/>
  <c r="I106" i="101" s="1"/>
  <c r="E106" i="101"/>
  <c r="E105" i="101"/>
  <c r="E104" i="101"/>
  <c r="E103" i="101"/>
  <c r="I102" i="101" s="1"/>
  <c r="E102" i="101"/>
  <c r="E101" i="101"/>
  <c r="E100" i="101"/>
  <c r="J96" i="101"/>
  <c r="J94" i="101"/>
  <c r="J92" i="101"/>
  <c r="J90" i="101"/>
  <c r="J88" i="101"/>
  <c r="J86" i="101"/>
  <c r="J84" i="101"/>
  <c r="J82" i="101"/>
  <c r="J80" i="101"/>
  <c r="J78" i="101"/>
  <c r="J76" i="101"/>
  <c r="J74" i="101"/>
  <c r="J72" i="101"/>
  <c r="J70" i="101"/>
  <c r="E96" i="101"/>
  <c r="E95" i="101"/>
  <c r="E94" i="101"/>
  <c r="I93" i="101" s="1"/>
  <c r="E93" i="101"/>
  <c r="E92" i="101"/>
  <c r="E91" i="101"/>
  <c r="E90" i="101"/>
  <c r="I89" i="101" s="1"/>
  <c r="E89" i="101"/>
  <c r="E88" i="101"/>
  <c r="E87" i="101"/>
  <c r="E86" i="101"/>
  <c r="I85" i="101" s="1"/>
  <c r="E85" i="101"/>
  <c r="E84" i="101"/>
  <c r="E83" i="101"/>
  <c r="E82" i="101"/>
  <c r="I81" i="101" s="1"/>
  <c r="E81" i="101"/>
  <c r="E80" i="101"/>
  <c r="E79" i="101"/>
  <c r="E78" i="101"/>
  <c r="E77" i="101"/>
  <c r="E76" i="101"/>
  <c r="E75" i="101"/>
  <c r="E74" i="101"/>
  <c r="I73" i="101" s="1"/>
  <c r="E73" i="101"/>
  <c r="E72" i="101"/>
  <c r="E71" i="101"/>
  <c r="E70" i="101"/>
  <c r="I69" i="101" s="1"/>
  <c r="E69" i="101"/>
  <c r="J65" i="101"/>
  <c r="J63" i="101"/>
  <c r="J61" i="101"/>
  <c r="J59" i="101"/>
  <c r="J57" i="101"/>
  <c r="J55" i="101"/>
  <c r="J53" i="101"/>
  <c r="J51" i="101"/>
  <c r="J49" i="101"/>
  <c r="J47" i="101"/>
  <c r="J45" i="101"/>
  <c r="J43" i="101"/>
  <c r="J41" i="101"/>
  <c r="J39" i="101"/>
  <c r="E65" i="101"/>
  <c r="I64" i="101" s="1"/>
  <c r="E64" i="101"/>
  <c r="E63" i="101"/>
  <c r="E62" i="101"/>
  <c r="E61" i="101"/>
  <c r="I60" i="101" s="1"/>
  <c r="E60" i="101"/>
  <c r="E59" i="101"/>
  <c r="E58" i="101"/>
  <c r="E57" i="101"/>
  <c r="I56" i="101" s="1"/>
  <c r="E56" i="101"/>
  <c r="E55" i="101"/>
  <c r="E54" i="101"/>
  <c r="E53" i="101"/>
  <c r="I52" i="101" s="1"/>
  <c r="E52" i="101"/>
  <c r="E51" i="101"/>
  <c r="E50" i="101"/>
  <c r="E49" i="101"/>
  <c r="I48" i="101" s="1"/>
  <c r="E48" i="101"/>
  <c r="E47" i="101"/>
  <c r="E46" i="101"/>
  <c r="E45" i="101"/>
  <c r="I44" i="101" s="1"/>
  <c r="E44" i="101"/>
  <c r="E43" i="101"/>
  <c r="E42" i="101"/>
  <c r="E41" i="101"/>
  <c r="I40" i="101" s="1"/>
  <c r="E40" i="101"/>
  <c r="E39" i="101"/>
  <c r="E38" i="101"/>
  <c r="J34" i="101"/>
  <c r="J32" i="101"/>
  <c r="J30" i="101"/>
  <c r="J28" i="101"/>
  <c r="J26" i="101"/>
  <c r="J24" i="101"/>
  <c r="J22" i="101"/>
  <c r="J20" i="101"/>
  <c r="J18" i="101"/>
  <c r="J16" i="101"/>
  <c r="J14" i="101"/>
  <c r="J12" i="101"/>
  <c r="J10" i="101"/>
  <c r="J8" i="101"/>
  <c r="E34" i="101"/>
  <c r="E33" i="101"/>
  <c r="E32" i="101"/>
  <c r="I31" i="101" s="1"/>
  <c r="E31" i="101"/>
  <c r="E30" i="101"/>
  <c r="E29" i="101"/>
  <c r="E28" i="101"/>
  <c r="E27" i="101"/>
  <c r="E26" i="101"/>
  <c r="E25" i="101"/>
  <c r="E24" i="101"/>
  <c r="I23" i="101" s="1"/>
  <c r="E23" i="101"/>
  <c r="E22" i="101"/>
  <c r="I21" i="101" s="1"/>
  <c r="E21" i="101"/>
  <c r="E20" i="101"/>
  <c r="I19" i="101" s="1"/>
  <c r="E19" i="101"/>
  <c r="E18" i="101"/>
  <c r="E17" i="101"/>
  <c r="E16" i="101"/>
  <c r="I15" i="101" s="1"/>
  <c r="E15" i="101"/>
  <c r="E14" i="101"/>
  <c r="E13" i="101"/>
  <c r="E12" i="101"/>
  <c r="I11" i="101" s="1"/>
  <c r="E11" i="101"/>
  <c r="E10" i="101"/>
  <c r="E8" i="101"/>
  <c r="I168" i="101"/>
  <c r="I91" i="101"/>
  <c r="I9" i="101" l="1"/>
  <c r="I13" i="101"/>
  <c r="I17" i="101"/>
  <c r="I25" i="101"/>
  <c r="I29" i="101"/>
  <c r="I33" i="101"/>
  <c r="I71" i="101"/>
  <c r="I75" i="101"/>
  <c r="I83" i="101"/>
  <c r="I87" i="101"/>
  <c r="I95" i="101"/>
  <c r="I122" i="101"/>
  <c r="I133" i="101"/>
  <c r="I137" i="101"/>
  <c r="I141" i="101"/>
  <c r="I149" i="101"/>
  <c r="I153" i="101"/>
  <c r="I157" i="101"/>
  <c r="E7" i="101"/>
  <c r="I7" i="101" s="1"/>
  <c r="K202" i="101"/>
  <c r="I77" i="101"/>
  <c r="I79" i="101"/>
  <c r="I27" i="101"/>
  <c r="I46" i="101"/>
  <c r="I54" i="101"/>
  <c r="I62" i="101"/>
  <c r="I100" i="101"/>
  <c r="I108" i="101"/>
  <c r="I116" i="101"/>
  <c r="I124" i="101"/>
  <c r="I162" i="101"/>
  <c r="I166" i="101"/>
  <c r="I170" i="101"/>
  <c r="I174" i="101"/>
  <c r="I38" i="101"/>
  <c r="I42" i="101"/>
  <c r="I50" i="101"/>
  <c r="I58" i="101"/>
  <c r="I104" i="101"/>
  <c r="I112" i="101"/>
  <c r="I120" i="101"/>
  <c r="I202" i="101" l="1"/>
  <c r="K181" i="101"/>
  <c r="I181" i="101" l="1"/>
  <c r="K180" i="101"/>
  <c r="W29" i="96"/>
  <c r="I180" i="101" l="1"/>
  <c r="W42" i="96"/>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L16" i="96"/>
  <c r="G16" i="96"/>
  <c r="E16" i="96"/>
  <c r="D16" i="96"/>
  <c r="B16" i="96"/>
  <c r="A16" i="96"/>
  <c r="L15" i="96"/>
  <c r="R14" i="96"/>
  <c r="L14" i="96"/>
  <c r="H14" i="96"/>
  <c r="G14" i="96"/>
  <c r="F14" i="96"/>
  <c r="E14" i="96"/>
  <c r="D14" i="96"/>
  <c r="C14" i="96"/>
  <c r="B14" i="96"/>
  <c r="A14" i="96"/>
  <c r="R13" i="96"/>
  <c r="L13" i="96"/>
  <c r="J12" i="96"/>
  <c r="I12" i="96"/>
  <c r="H12" i="96"/>
  <c r="G12" i="96"/>
  <c r="F12" i="96"/>
  <c r="E12" i="96"/>
  <c r="D12" i="96"/>
  <c r="C12" i="96"/>
  <c r="B12" i="96"/>
  <c r="A12" i="96"/>
  <c r="J10" i="66" l="1"/>
  <c r="E10" i="66"/>
  <c r="E9" i="66"/>
  <c r="J8" i="66"/>
  <c r="E8" i="66"/>
  <c r="E7" i="66"/>
  <c r="H9" i="66" l="1"/>
  <c r="H7" i="66"/>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D20" i="61" l="1"/>
  <c r="D63" i="61"/>
  <c r="E63" i="61"/>
  <c r="E62" i="61"/>
  <c r="D62" i="61"/>
  <c r="E56" i="61"/>
  <c r="D56" i="61"/>
  <c r="D37" i="61"/>
  <c r="E37" i="61"/>
  <c r="E54" i="61" s="1"/>
  <c r="E20" i="61"/>
  <c r="E16" i="61"/>
  <c r="D16" i="61"/>
  <c r="E12" i="61"/>
  <c r="D12" i="61"/>
  <c r="E11" i="61"/>
  <c r="E19" i="61" s="1"/>
  <c r="E34" i="61" s="1"/>
  <c r="D11" i="61"/>
  <c r="G70" i="60"/>
  <c r="F70" i="60"/>
  <c r="E70" i="60"/>
  <c r="D70" i="60"/>
  <c r="G64" i="60"/>
  <c r="E64" i="60"/>
  <c r="E55" i="60"/>
  <c r="G55" i="60"/>
  <c r="E47" i="60"/>
  <c r="G47" i="60"/>
  <c r="G40" i="60"/>
  <c r="E40" i="60"/>
  <c r="D40" i="60"/>
  <c r="G30" i="60"/>
  <c r="E30" i="60"/>
  <c r="G20" i="60"/>
  <c r="E20" i="60"/>
  <c r="D20" i="60"/>
  <c r="G12" i="60"/>
  <c r="E12" i="60"/>
  <c r="D12" i="60"/>
  <c r="E11" i="60" l="1"/>
  <c r="D66" i="61"/>
  <c r="E66" i="61"/>
  <c r="D19" i="61"/>
  <c r="D34" i="61" s="1"/>
  <c r="D54" i="61"/>
  <c r="E39" i="60"/>
  <c r="G11" i="60"/>
  <c r="F12" i="60"/>
  <c r="F20" i="60"/>
  <c r="F30" i="60"/>
  <c r="F40" i="60"/>
  <c r="G39" i="60"/>
  <c r="F47" i="60"/>
  <c r="F55" i="60"/>
  <c r="F64" i="60"/>
  <c r="D47" i="60"/>
  <c r="D55" i="60"/>
  <c r="D30" i="60"/>
  <c r="D11" i="60" s="1"/>
  <c r="D64" i="60"/>
  <c r="G10" i="60" l="1"/>
  <c r="G75" i="60" s="1"/>
  <c r="E10" i="60"/>
  <c r="E75" i="60" s="1"/>
  <c r="D67" i="61"/>
  <c r="E67" i="61"/>
  <c r="E59" i="61"/>
  <c r="E69" i="61" s="1"/>
  <c r="F39" i="60"/>
  <c r="D39" i="60"/>
  <c r="D10" i="60" s="1"/>
  <c r="D75" i="60" s="1"/>
  <c r="F11" i="60"/>
  <c r="D59" i="61" l="1"/>
  <c r="D69" i="61" s="1"/>
  <c r="F10" i="60"/>
  <c r="F75" i="60" s="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C38" i="85" l="1"/>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C9" i="40"/>
  <c r="F9" i="40" s="1"/>
  <c r="B9" i="40"/>
  <c r="E9" i="40" s="1"/>
  <c r="I7" i="40"/>
  <c r="H7" i="40"/>
  <c r="I5" i="40"/>
  <c r="H5" i="40"/>
  <c r="I3" i="40"/>
  <c r="I4" i="40" s="1"/>
  <c r="H3" i="40"/>
  <c r="H4" i="40" s="1"/>
  <c r="F17" i="39"/>
  <c r="E17" i="39"/>
  <c r="F11" i="39"/>
  <c r="E11" i="39"/>
  <c r="R12" i="38"/>
  <c r="Q12" i="38"/>
  <c r="F7" i="38"/>
  <c r="L12" i="38" s="1"/>
  <c r="E7" i="38"/>
  <c r="K12" i="38" s="1"/>
  <c r="D7" i="38"/>
  <c r="J7" i="38" s="1"/>
  <c r="C7" i="38"/>
  <c r="B7" i="38"/>
  <c r="O6" i="38"/>
  <c r="N6" i="38"/>
  <c r="L6" i="38"/>
  <c r="K6" i="38"/>
  <c r="O5" i="38"/>
  <c r="N5" i="38"/>
  <c r="L5" i="38"/>
  <c r="K5" i="38"/>
  <c r="O4" i="38"/>
  <c r="N4" i="38"/>
  <c r="L4" i="38"/>
  <c r="K4" i="38"/>
  <c r="G8" i="37"/>
  <c r="F8" i="37"/>
  <c r="E8" i="37"/>
  <c r="D8" i="37"/>
  <c r="C8" i="37"/>
  <c r="B8" i="37"/>
  <c r="G7" i="36"/>
  <c r="O7" i="36" s="1"/>
  <c r="F7" i="36"/>
  <c r="N7" i="36" s="1"/>
  <c r="E7" i="36"/>
  <c r="M7" i="36" s="1"/>
  <c r="D7" i="36"/>
  <c r="L7" i="36" s="1"/>
  <c r="C7" i="36"/>
  <c r="K7" i="36" s="1"/>
  <c r="B7" i="36"/>
  <c r="J7" i="36" s="1"/>
  <c r="C8" i="35"/>
  <c r="B8" i="35"/>
  <c r="C13" i="33"/>
  <c r="F13" i="33" s="1"/>
  <c r="B13" i="33"/>
  <c r="E13" i="33" s="1"/>
  <c r="C9" i="33"/>
  <c r="I9" i="33" s="1"/>
  <c r="B9" i="33"/>
  <c r="E9" i="33" s="1"/>
  <c r="C6" i="33"/>
  <c r="B6" i="33"/>
  <c r="H6" i="33" s="1"/>
  <c r="C3" i="33"/>
  <c r="I3" i="33" s="1"/>
  <c r="B3" i="33"/>
  <c r="H3" i="33" s="1"/>
  <c r="H19" i="32"/>
  <c r="I8" i="32"/>
  <c r="H8" i="32"/>
  <c r="I4" i="32"/>
  <c r="H4" i="32"/>
  <c r="C7" i="30"/>
  <c r="C9" i="30" s="1"/>
  <c r="B7" i="30"/>
  <c r="E7" i="30" s="1"/>
  <c r="C8" i="28"/>
  <c r="B8" i="28"/>
  <c r="E8" i="28" s="1"/>
  <c r="C5" i="28"/>
  <c r="F5" i="28" s="1"/>
  <c r="B5" i="28"/>
  <c r="E5" i="28" s="1"/>
  <c r="F35" i="27"/>
  <c r="F34" i="27"/>
  <c r="L34" i="27" s="1"/>
  <c r="F33" i="27"/>
  <c r="F32" i="27"/>
  <c r="L32" i="27" s="1"/>
  <c r="F31" i="27"/>
  <c r="L31" i="27" s="1"/>
  <c r="F30" i="27"/>
  <c r="L30" i="27" s="1"/>
  <c r="E29" i="27"/>
  <c r="K29" i="27" s="1"/>
  <c r="D29" i="27"/>
  <c r="J29" i="27" s="1"/>
  <c r="C29" i="27"/>
  <c r="I29" i="27" s="1"/>
  <c r="B29" i="27"/>
  <c r="H29" i="27" s="1"/>
  <c r="F28" i="27"/>
  <c r="N10" i="27" s="1"/>
  <c r="F27" i="27"/>
  <c r="L27" i="27" s="1"/>
  <c r="F26" i="27"/>
  <c r="L26" i="27" s="1"/>
  <c r="F25" i="27"/>
  <c r="L25" i="27" s="1"/>
  <c r="F24" i="27"/>
  <c r="N6" i="27" s="1"/>
  <c r="E23" i="27"/>
  <c r="K23" i="27" s="1"/>
  <c r="D23" i="27"/>
  <c r="J23" i="27" s="1"/>
  <c r="C23" i="27"/>
  <c r="I23" i="27" s="1"/>
  <c r="B23" i="27"/>
  <c r="H23" i="27" s="1"/>
  <c r="L17" i="27"/>
  <c r="F17" i="27"/>
  <c r="N16" i="27"/>
  <c r="F16" i="27"/>
  <c r="L16" i="27" s="1"/>
  <c r="F15" i="27"/>
  <c r="L15" i="27" s="1"/>
  <c r="N14" i="27"/>
  <c r="F14" i="27"/>
  <c r="L14" i="27" s="1"/>
  <c r="N13" i="27"/>
  <c r="F13" i="27"/>
  <c r="L13" i="27" s="1"/>
  <c r="N12" i="27"/>
  <c r="F12" i="27"/>
  <c r="L12" i="27" s="1"/>
  <c r="E11" i="27"/>
  <c r="K11" i="27" s="1"/>
  <c r="D11" i="27"/>
  <c r="J11" i="27" s="1"/>
  <c r="C11" i="27"/>
  <c r="I11" i="27" s="1"/>
  <c r="B11" i="27"/>
  <c r="H11" i="27" s="1"/>
  <c r="F10" i="27"/>
  <c r="L10" i="27" s="1"/>
  <c r="N9" i="27"/>
  <c r="F9" i="27"/>
  <c r="L9" i="27" s="1"/>
  <c r="N8" i="27"/>
  <c r="L8" i="27"/>
  <c r="F8" i="27"/>
  <c r="N7" i="27"/>
  <c r="F7" i="27"/>
  <c r="L7" i="27" s="1"/>
  <c r="L6" i="27"/>
  <c r="F6" i="27"/>
  <c r="E5" i="27"/>
  <c r="K5" i="27" s="1"/>
  <c r="D5" i="27"/>
  <c r="J5" i="27" s="1"/>
  <c r="C5" i="27"/>
  <c r="I5" i="27" s="1"/>
  <c r="B5" i="27"/>
  <c r="I44" i="50"/>
  <c r="F44" i="50"/>
  <c r="F43" i="50"/>
  <c r="F42" i="50"/>
  <c r="I42" i="50" s="1"/>
  <c r="F41" i="50"/>
  <c r="I41" i="50" s="1"/>
  <c r="F40" i="50"/>
  <c r="I40" i="50" s="1"/>
  <c r="F39" i="50"/>
  <c r="M39" i="50" s="1"/>
  <c r="I38" i="50"/>
  <c r="F38" i="50"/>
  <c r="M38" i="50" s="1"/>
  <c r="F37" i="50"/>
  <c r="K15" i="50" s="1"/>
  <c r="F36" i="50"/>
  <c r="I36" i="50" s="1"/>
  <c r="F35" i="50"/>
  <c r="M35" i="50" s="1"/>
  <c r="I34" i="50"/>
  <c r="F34" i="50"/>
  <c r="M34" i="50" s="1"/>
  <c r="F33" i="50"/>
  <c r="F32" i="50"/>
  <c r="M32" i="50" s="1"/>
  <c r="F31" i="50"/>
  <c r="F30" i="50"/>
  <c r="M30" i="50" s="1"/>
  <c r="I29" i="50"/>
  <c r="F29" i="50"/>
  <c r="M29" i="50" s="1"/>
  <c r="F28" i="50"/>
  <c r="F27" i="50"/>
  <c r="I27" i="50" s="1"/>
  <c r="K22" i="50"/>
  <c r="I22" i="50"/>
  <c r="F22" i="50"/>
  <c r="F21" i="50"/>
  <c r="I21" i="50" s="1"/>
  <c r="K20" i="50"/>
  <c r="F20" i="50"/>
  <c r="I20" i="50" s="1"/>
  <c r="F19" i="50"/>
  <c r="I19" i="50" s="1"/>
  <c r="F18" i="50"/>
  <c r="I17" i="50"/>
  <c r="F17" i="50"/>
  <c r="M17" i="50" s="1"/>
  <c r="K16" i="50"/>
  <c r="F16" i="50"/>
  <c r="M16" i="50" s="1"/>
  <c r="F15" i="50"/>
  <c r="F14" i="50"/>
  <c r="M14" i="50" s="1"/>
  <c r="I13" i="50"/>
  <c r="F13" i="50"/>
  <c r="M13" i="50" s="1"/>
  <c r="K12" i="50"/>
  <c r="F12" i="50"/>
  <c r="M12" i="50" s="1"/>
  <c r="F11" i="50"/>
  <c r="K10" i="50"/>
  <c r="F10" i="50"/>
  <c r="M10" i="50" s="1"/>
  <c r="F9" i="50"/>
  <c r="M9" i="50" s="1"/>
  <c r="K8" i="50"/>
  <c r="F8" i="50"/>
  <c r="K7" i="50"/>
  <c r="F7" i="50"/>
  <c r="F6" i="50"/>
  <c r="M6" i="50" s="1"/>
  <c r="K5" i="50"/>
  <c r="I5" i="50"/>
  <c r="F5" i="50"/>
  <c r="M5" i="50" s="1"/>
  <c r="B26" i="26"/>
  <c r="D26" i="26" s="1"/>
  <c r="B14" i="26"/>
  <c r="D14" i="26" s="1"/>
  <c r="M7" i="25"/>
  <c r="G7" i="25"/>
  <c r="O7" i="25" s="1"/>
  <c r="F7" i="25"/>
  <c r="N7" i="25" s="1"/>
  <c r="E7" i="25"/>
  <c r="D7" i="25"/>
  <c r="L7" i="25" s="1"/>
  <c r="C7" i="25"/>
  <c r="K7" i="25" s="1"/>
  <c r="B7" i="25"/>
  <c r="J7" i="25" s="1"/>
  <c r="C12" i="24"/>
  <c r="I12" i="24" s="1"/>
  <c r="B12" i="24"/>
  <c r="I9" i="24"/>
  <c r="C9" i="24"/>
  <c r="F9" i="24" s="1"/>
  <c r="B9" i="24"/>
  <c r="C6" i="24"/>
  <c r="I6" i="24" s="1"/>
  <c r="B6" i="24"/>
  <c r="H6" i="24" s="1"/>
  <c r="C3" i="24"/>
  <c r="F3" i="24" s="1"/>
  <c r="B3" i="24"/>
  <c r="L5" i="21"/>
  <c r="J5" i="21"/>
  <c r="E5" i="21"/>
  <c r="D5" i="21"/>
  <c r="K5" i="21" s="1"/>
  <c r="C5" i="21"/>
  <c r="B5" i="21"/>
  <c r="I5" i="21" s="1"/>
  <c r="F4" i="21"/>
  <c r="M4" i="21" s="1"/>
  <c r="F3" i="21"/>
  <c r="M3" i="21" s="1"/>
  <c r="D13" i="55"/>
  <c r="I13" i="55" s="1"/>
  <c r="C13" i="55"/>
  <c r="H13" i="55" s="1"/>
  <c r="B13" i="55"/>
  <c r="G13" i="55" s="1"/>
  <c r="E12" i="55"/>
  <c r="J12" i="55" s="1"/>
  <c r="E11" i="55"/>
  <c r="J11" i="55" s="1"/>
  <c r="E10" i="55"/>
  <c r="J10" i="55" s="1"/>
  <c r="E9" i="55"/>
  <c r="J9" i="55" s="1"/>
  <c r="E8" i="55"/>
  <c r="J8" i="55" s="1"/>
  <c r="E7" i="55"/>
  <c r="E13" i="55" s="1"/>
  <c r="J13" i="55" s="1"/>
  <c r="C8" i="20"/>
  <c r="I8" i="20" s="1"/>
  <c r="B8" i="20"/>
  <c r="H8" i="20" s="1"/>
  <c r="I6" i="20"/>
  <c r="H6" i="20"/>
  <c r="I5" i="20"/>
  <c r="H5" i="20"/>
  <c r="I4" i="20"/>
  <c r="I7" i="20" s="1"/>
  <c r="H4" i="20"/>
  <c r="H7" i="20" s="1"/>
  <c r="C10" i="54"/>
  <c r="B10" i="54"/>
  <c r="C7" i="54"/>
  <c r="F7" i="54" s="1"/>
  <c r="B7" i="54"/>
  <c r="H7" i="54" s="1"/>
  <c r="C19" i="18"/>
  <c r="G19" i="18" s="1"/>
  <c r="B19" i="18"/>
  <c r="F19" i="18" s="1"/>
  <c r="D18" i="18"/>
  <c r="D17" i="18"/>
  <c r="H16" i="18"/>
  <c r="D16" i="18"/>
  <c r="J16" i="18" s="1"/>
  <c r="D15" i="18"/>
  <c r="H15" i="18" s="1"/>
  <c r="D14" i="18"/>
  <c r="J14" i="18" s="1"/>
  <c r="D13" i="18"/>
  <c r="D12" i="18"/>
  <c r="H12" i="18" s="1"/>
  <c r="C10" i="18"/>
  <c r="G10" i="18" s="1"/>
  <c r="B10" i="18"/>
  <c r="F10" i="18" s="1"/>
  <c r="D9" i="18"/>
  <c r="D8" i="18"/>
  <c r="D7" i="18"/>
  <c r="J7" i="18" s="1"/>
  <c r="D6" i="18"/>
  <c r="H6" i="18" s="1"/>
  <c r="D5" i="18"/>
  <c r="J5" i="18" s="1"/>
  <c r="E9" i="17"/>
  <c r="D9" i="17"/>
  <c r="C9" i="17"/>
  <c r="B9" i="17"/>
  <c r="F8" i="17"/>
  <c r="N8" i="17" s="1"/>
  <c r="L7" i="17"/>
  <c r="F7" i="17"/>
  <c r="N7" i="17" s="1"/>
  <c r="L6" i="17"/>
  <c r="F6" i="17"/>
  <c r="N6" i="17" s="1"/>
  <c r="F5" i="17"/>
  <c r="F4" i="17"/>
  <c r="L4" i="17" s="1"/>
  <c r="D13" i="56"/>
  <c r="J13" i="56" s="1"/>
  <c r="C13" i="56"/>
  <c r="I13" i="56" s="1"/>
  <c r="B13" i="56"/>
  <c r="H13" i="56" s="1"/>
  <c r="D6" i="56"/>
  <c r="J6" i="56" s="1"/>
  <c r="C6" i="56"/>
  <c r="I6" i="56" s="1"/>
  <c r="B6" i="56"/>
  <c r="H6" i="56" s="1"/>
  <c r="E12" i="14"/>
  <c r="K12" i="14" s="1"/>
  <c r="D12" i="14"/>
  <c r="J12" i="14" s="1"/>
  <c r="C12" i="14"/>
  <c r="I12" i="14" s="1"/>
  <c r="B12" i="14"/>
  <c r="H12" i="14" s="1"/>
  <c r="F11" i="14"/>
  <c r="N11" i="14" s="1"/>
  <c r="F10" i="14"/>
  <c r="L10" i="14" s="1"/>
  <c r="L9" i="14"/>
  <c r="F9" i="14"/>
  <c r="N9" i="14" s="1"/>
  <c r="L8" i="14"/>
  <c r="F8" i="14"/>
  <c r="N8" i="14" s="1"/>
  <c r="F7" i="14"/>
  <c r="L6" i="14"/>
  <c r="F6" i="14"/>
  <c r="N6" i="14" s="1"/>
  <c r="F5" i="14"/>
  <c r="F12" i="14" s="1"/>
  <c r="E7" i="13"/>
  <c r="K7" i="13" s="1"/>
  <c r="D7" i="13"/>
  <c r="J7" i="13" s="1"/>
  <c r="C7" i="13"/>
  <c r="I7" i="13" s="1"/>
  <c r="B7" i="13"/>
  <c r="H7" i="13" s="1"/>
  <c r="F6" i="13"/>
  <c r="L6" i="13" s="1"/>
  <c r="F5" i="13"/>
  <c r="L5" i="13" s="1"/>
  <c r="F4" i="13"/>
  <c r="L4" i="13" s="1"/>
  <c r="F3" i="13"/>
  <c r="L3" i="13" s="1"/>
  <c r="F7" i="12"/>
  <c r="L7" i="12" s="1"/>
  <c r="E7" i="12"/>
  <c r="K7" i="12" s="1"/>
  <c r="D7" i="12"/>
  <c r="J7" i="12" s="1"/>
  <c r="C7" i="12"/>
  <c r="I7" i="12" s="1"/>
  <c r="G6" i="12"/>
  <c r="M6" i="12" s="1"/>
  <c r="G5" i="12"/>
  <c r="M5" i="12" s="1"/>
  <c r="G4" i="12"/>
  <c r="M4" i="12" s="1"/>
  <c r="G3" i="12"/>
  <c r="G7" i="12" s="1"/>
  <c r="M7" i="12" s="1"/>
  <c r="F19" i="11"/>
  <c r="I46" i="9"/>
  <c r="S46" i="9" s="1"/>
  <c r="H46" i="9"/>
  <c r="R46" i="9" s="1"/>
  <c r="G46" i="9"/>
  <c r="Q46" i="9" s="1"/>
  <c r="F46" i="9"/>
  <c r="P46" i="9" s="1"/>
  <c r="E46" i="9"/>
  <c r="O46" i="9" s="1"/>
  <c r="D46" i="9"/>
  <c r="N46" i="9" s="1"/>
  <c r="C46" i="9"/>
  <c r="M46" i="9" s="1"/>
  <c r="B46" i="9"/>
  <c r="L46" i="9" s="1"/>
  <c r="I44" i="9"/>
  <c r="S44" i="9" s="1"/>
  <c r="H44" i="9"/>
  <c r="R44" i="9" s="1"/>
  <c r="G44" i="9"/>
  <c r="F44" i="9"/>
  <c r="P44" i="9" s="1"/>
  <c r="E44" i="9"/>
  <c r="O44" i="9" s="1"/>
  <c r="D44" i="9"/>
  <c r="N44" i="9" s="1"/>
  <c r="C44" i="9"/>
  <c r="W17" i="9" s="1"/>
  <c r="B44" i="9"/>
  <c r="L44" i="9" s="1"/>
  <c r="J43" i="9"/>
  <c r="T43" i="9" s="1"/>
  <c r="T42" i="9"/>
  <c r="J42" i="9"/>
  <c r="J41" i="9"/>
  <c r="I39" i="9"/>
  <c r="S39" i="9" s="1"/>
  <c r="H39" i="9"/>
  <c r="G39" i="9"/>
  <c r="Q39" i="9" s="1"/>
  <c r="F39" i="9"/>
  <c r="P39" i="9" s="1"/>
  <c r="E39" i="9"/>
  <c r="O39" i="9" s="1"/>
  <c r="D39" i="9"/>
  <c r="C39" i="9"/>
  <c r="M39" i="9" s="1"/>
  <c r="B39" i="9"/>
  <c r="L39" i="9" s="1"/>
  <c r="J38" i="9"/>
  <c r="T38" i="9" s="1"/>
  <c r="J37" i="9"/>
  <c r="T37" i="9" s="1"/>
  <c r="J36" i="9"/>
  <c r="I34" i="9"/>
  <c r="S34" i="9" s="1"/>
  <c r="H34" i="9"/>
  <c r="G34" i="9"/>
  <c r="Q34" i="9" s="1"/>
  <c r="F34" i="9"/>
  <c r="E34" i="9"/>
  <c r="O34" i="9" s="1"/>
  <c r="D34" i="9"/>
  <c r="C34" i="9"/>
  <c r="B34" i="9"/>
  <c r="B47" i="9" s="1"/>
  <c r="J33" i="9"/>
  <c r="T33" i="9" s="1"/>
  <c r="J32" i="9"/>
  <c r="T32" i="9" s="1"/>
  <c r="J31" i="9"/>
  <c r="T31" i="9" s="1"/>
  <c r="T30" i="9"/>
  <c r="J30" i="9"/>
  <c r="R22" i="9"/>
  <c r="N22" i="9"/>
  <c r="I22" i="9"/>
  <c r="S22" i="9" s="1"/>
  <c r="H22" i="9"/>
  <c r="G22" i="9"/>
  <c r="Q22" i="9" s="1"/>
  <c r="F22" i="9"/>
  <c r="E22" i="9"/>
  <c r="D22" i="9"/>
  <c r="C22" i="9"/>
  <c r="M22" i="9" s="1"/>
  <c r="B22" i="9"/>
  <c r="S20" i="9"/>
  <c r="I20" i="9"/>
  <c r="H20" i="9"/>
  <c r="R20" i="9" s="1"/>
  <c r="G20" i="9"/>
  <c r="Q20" i="9" s="1"/>
  <c r="F20" i="9"/>
  <c r="P20" i="9" s="1"/>
  <c r="E20" i="9"/>
  <c r="O20" i="9" s="1"/>
  <c r="D20" i="9"/>
  <c r="N20" i="9" s="1"/>
  <c r="C20" i="9"/>
  <c r="B20" i="9"/>
  <c r="L20" i="9" s="1"/>
  <c r="J19" i="9"/>
  <c r="T19" i="9" s="1"/>
  <c r="T18" i="9"/>
  <c r="J18" i="9"/>
  <c r="AC17" i="9"/>
  <c r="AB17" i="9"/>
  <c r="Z17" i="9"/>
  <c r="Y17" i="9"/>
  <c r="X17" i="9"/>
  <c r="V17" i="9"/>
  <c r="J17" i="9"/>
  <c r="Q15" i="9"/>
  <c r="M15" i="9"/>
  <c r="I15" i="9"/>
  <c r="H15" i="9"/>
  <c r="AL15" i="9" s="1"/>
  <c r="G15" i="9"/>
  <c r="F15" i="9"/>
  <c r="F23" i="9" s="1"/>
  <c r="AJ23" i="9" s="1"/>
  <c r="E15" i="9"/>
  <c r="D15" i="9"/>
  <c r="AH15" i="9" s="1"/>
  <c r="C15" i="9"/>
  <c r="B15" i="9"/>
  <c r="J14" i="9"/>
  <c r="T14" i="9" s="1"/>
  <c r="J13" i="9"/>
  <c r="T13" i="9" s="1"/>
  <c r="AC12" i="9"/>
  <c r="AA12" i="9"/>
  <c r="Z12" i="9"/>
  <c r="Y12" i="9"/>
  <c r="W12" i="9"/>
  <c r="V12" i="9"/>
  <c r="T12" i="9"/>
  <c r="J12" i="9"/>
  <c r="I10" i="9"/>
  <c r="AM10" i="9" s="1"/>
  <c r="H10" i="9"/>
  <c r="G10" i="9"/>
  <c r="Q10" i="9" s="1"/>
  <c r="F10" i="9"/>
  <c r="AJ10" i="9" s="1"/>
  <c r="E10" i="9"/>
  <c r="AI10" i="9" s="1"/>
  <c r="D10" i="9"/>
  <c r="C10" i="9"/>
  <c r="B10" i="9"/>
  <c r="AF10" i="9" s="1"/>
  <c r="J9" i="9"/>
  <c r="T9" i="9" s="1"/>
  <c r="J8" i="9"/>
  <c r="T8" i="9" s="1"/>
  <c r="J7" i="9"/>
  <c r="AC6" i="9"/>
  <c r="Z6" i="9"/>
  <c r="W6" i="9"/>
  <c r="V6" i="9"/>
  <c r="T6" i="9"/>
  <c r="J6" i="9"/>
  <c r="I46" i="7"/>
  <c r="S46" i="7" s="1"/>
  <c r="H46" i="7"/>
  <c r="R46" i="7" s="1"/>
  <c r="G46" i="7"/>
  <c r="Q46" i="7" s="1"/>
  <c r="F46" i="7"/>
  <c r="P46" i="7" s="1"/>
  <c r="E46" i="7"/>
  <c r="O46" i="7" s="1"/>
  <c r="D46" i="7"/>
  <c r="N46" i="7" s="1"/>
  <c r="C46" i="7"/>
  <c r="M46" i="7" s="1"/>
  <c r="B46" i="7"/>
  <c r="L46" i="7" s="1"/>
  <c r="S44" i="7"/>
  <c r="O44" i="7"/>
  <c r="I44" i="7"/>
  <c r="AC17" i="7" s="1"/>
  <c r="H44" i="7"/>
  <c r="R44" i="7" s="1"/>
  <c r="G44" i="7"/>
  <c r="Q44" i="7" s="1"/>
  <c r="F44" i="7"/>
  <c r="Z17" i="7" s="1"/>
  <c r="E44" i="7"/>
  <c r="Y17" i="7" s="1"/>
  <c r="D44" i="7"/>
  <c r="N44" i="7" s="1"/>
  <c r="C44" i="7"/>
  <c r="B44" i="7"/>
  <c r="V17" i="7" s="1"/>
  <c r="J43" i="7"/>
  <c r="T43" i="7" s="1"/>
  <c r="J42" i="7"/>
  <c r="T42" i="7" s="1"/>
  <c r="J41" i="7"/>
  <c r="T41" i="7" s="1"/>
  <c r="P39" i="7"/>
  <c r="N39" i="7"/>
  <c r="I39" i="7"/>
  <c r="S39" i="7" s="1"/>
  <c r="H39" i="7"/>
  <c r="R39" i="7" s="1"/>
  <c r="G39" i="7"/>
  <c r="F39" i="7"/>
  <c r="Z12" i="7" s="1"/>
  <c r="E39" i="7"/>
  <c r="O39" i="7" s="1"/>
  <c r="D39" i="7"/>
  <c r="C39" i="7"/>
  <c r="B39" i="7"/>
  <c r="L39" i="7" s="1"/>
  <c r="T38" i="7"/>
  <c r="J38" i="7"/>
  <c r="J37" i="7"/>
  <c r="T37" i="7" s="1"/>
  <c r="J36" i="7"/>
  <c r="R34" i="7"/>
  <c r="N34" i="7"/>
  <c r="I34" i="7"/>
  <c r="S34" i="7" s="1"/>
  <c r="H34" i="7"/>
  <c r="G34" i="7"/>
  <c r="G47" i="7" s="1"/>
  <c r="F34" i="7"/>
  <c r="E34" i="7"/>
  <c r="O34" i="7" s="1"/>
  <c r="D34" i="7"/>
  <c r="D47" i="7" s="1"/>
  <c r="AH47" i="7" s="1"/>
  <c r="C34" i="7"/>
  <c r="B34" i="7"/>
  <c r="T33" i="7"/>
  <c r="J33" i="7"/>
  <c r="T32" i="7"/>
  <c r="J32" i="7"/>
  <c r="T31" i="7"/>
  <c r="J31" i="7"/>
  <c r="T30" i="7"/>
  <c r="J30" i="7"/>
  <c r="I22" i="7"/>
  <c r="H22" i="7"/>
  <c r="R22" i="7" s="1"/>
  <c r="G22" i="7"/>
  <c r="Q22" i="7" s="1"/>
  <c r="F22" i="7"/>
  <c r="P22" i="7" s="1"/>
  <c r="E22" i="7"/>
  <c r="D22" i="7"/>
  <c r="C22" i="7"/>
  <c r="M22" i="7" s="1"/>
  <c r="B22" i="7"/>
  <c r="L22" i="7" s="1"/>
  <c r="R20" i="7"/>
  <c r="N20" i="7"/>
  <c r="I20" i="7"/>
  <c r="S20" i="7" s="1"/>
  <c r="H20" i="7"/>
  <c r="G20" i="7"/>
  <c r="Q20" i="7" s="1"/>
  <c r="F20" i="7"/>
  <c r="P20" i="7" s="1"/>
  <c r="E20" i="7"/>
  <c r="O20" i="7" s="1"/>
  <c r="D20" i="7"/>
  <c r="C20" i="7"/>
  <c r="B20" i="7"/>
  <c r="L20" i="7" s="1"/>
  <c r="T19" i="7"/>
  <c r="J19" i="7"/>
  <c r="T18" i="7"/>
  <c r="J18" i="7"/>
  <c r="AB17" i="7"/>
  <c r="J17" i="7"/>
  <c r="I15" i="7"/>
  <c r="H15" i="7"/>
  <c r="R15" i="7" s="1"/>
  <c r="G15" i="7"/>
  <c r="AK15" i="7" s="1"/>
  <c r="F15" i="7"/>
  <c r="F23" i="7" s="1"/>
  <c r="AJ23" i="7" s="1"/>
  <c r="E15" i="7"/>
  <c r="D15" i="7"/>
  <c r="C15" i="7"/>
  <c r="M15" i="7" s="1"/>
  <c r="B15" i="7"/>
  <c r="L15" i="7" s="1"/>
  <c r="J14" i="7"/>
  <c r="T14" i="7" s="1"/>
  <c r="T13" i="7"/>
  <c r="J13" i="7"/>
  <c r="AC12" i="7"/>
  <c r="AB12" i="7"/>
  <c r="Y12" i="7"/>
  <c r="X12" i="7"/>
  <c r="V12" i="7"/>
  <c r="J12" i="7"/>
  <c r="T12" i="7" s="1"/>
  <c r="AL10" i="7"/>
  <c r="AH10" i="7"/>
  <c r="R10" i="7"/>
  <c r="N10" i="7"/>
  <c r="I10" i="7"/>
  <c r="I23" i="7" s="1"/>
  <c r="AM23" i="7" s="1"/>
  <c r="H10" i="7"/>
  <c r="G10" i="7"/>
  <c r="F10" i="7"/>
  <c r="E10" i="7"/>
  <c r="D10" i="7"/>
  <c r="C10" i="7"/>
  <c r="B10" i="7"/>
  <c r="L10" i="7" s="1"/>
  <c r="T9" i="7"/>
  <c r="J9" i="7"/>
  <c r="T8" i="7"/>
  <c r="J8" i="7"/>
  <c r="T7" i="7"/>
  <c r="J7" i="7"/>
  <c r="AC6" i="7"/>
  <c r="AB6" i="7"/>
  <c r="Z6" i="7"/>
  <c r="X6" i="7"/>
  <c r="V6" i="7"/>
  <c r="T6" i="7"/>
  <c r="J6" i="7"/>
  <c r="M47" i="5"/>
  <c r="H47" i="5"/>
  <c r="Q47" i="5" s="1"/>
  <c r="G47" i="5"/>
  <c r="P47" i="5" s="1"/>
  <c r="F47" i="5"/>
  <c r="O47" i="5" s="1"/>
  <c r="E47" i="5"/>
  <c r="N47" i="5" s="1"/>
  <c r="D47" i="5"/>
  <c r="C47" i="5"/>
  <c r="L47" i="5" s="1"/>
  <c r="B47" i="5"/>
  <c r="K47" i="5" s="1"/>
  <c r="H45" i="5"/>
  <c r="Q45" i="5" s="1"/>
  <c r="G45" i="5"/>
  <c r="P45" i="5" s="1"/>
  <c r="F45" i="5"/>
  <c r="O45" i="5" s="1"/>
  <c r="E45" i="5"/>
  <c r="N45" i="5" s="1"/>
  <c r="D45" i="5"/>
  <c r="V17" i="5" s="1"/>
  <c r="C45" i="5"/>
  <c r="L45" i="5" s="1"/>
  <c r="B45" i="5"/>
  <c r="K45" i="5" s="1"/>
  <c r="I44" i="5"/>
  <c r="R44" i="5" s="1"/>
  <c r="R43" i="5"/>
  <c r="I43" i="5"/>
  <c r="I42" i="5"/>
  <c r="H40" i="5"/>
  <c r="Q40" i="5" s="1"/>
  <c r="G40" i="5"/>
  <c r="P40" i="5" s="1"/>
  <c r="F40" i="5"/>
  <c r="O40" i="5" s="1"/>
  <c r="E40" i="5"/>
  <c r="D40" i="5"/>
  <c r="M40" i="5" s="1"/>
  <c r="C40" i="5"/>
  <c r="L40" i="5" s="1"/>
  <c r="B40" i="5"/>
  <c r="T12" i="5" s="1"/>
  <c r="R39" i="5"/>
  <c r="I39" i="5"/>
  <c r="I38" i="5"/>
  <c r="R38" i="5" s="1"/>
  <c r="I37" i="5"/>
  <c r="I40" i="5" s="1"/>
  <c r="AA12" i="5" s="1"/>
  <c r="H35" i="5"/>
  <c r="Q35" i="5" s="1"/>
  <c r="G35" i="5"/>
  <c r="Y6" i="5" s="1"/>
  <c r="F35" i="5"/>
  <c r="E35" i="5"/>
  <c r="W6" i="5" s="1"/>
  <c r="D35" i="5"/>
  <c r="V6" i="5" s="1"/>
  <c r="C35" i="5"/>
  <c r="U6" i="5" s="1"/>
  <c r="B35" i="5"/>
  <c r="I34" i="5"/>
  <c r="R34" i="5" s="1"/>
  <c r="I33" i="5"/>
  <c r="R33" i="5" s="1"/>
  <c r="I32" i="5"/>
  <c r="R32" i="5" s="1"/>
  <c r="R31" i="5"/>
  <c r="I31" i="5"/>
  <c r="H22" i="5"/>
  <c r="G22" i="5"/>
  <c r="P22" i="5" s="1"/>
  <c r="F22" i="5"/>
  <c r="E22" i="5"/>
  <c r="D22" i="5"/>
  <c r="M22" i="5" s="1"/>
  <c r="C22" i="5"/>
  <c r="B22" i="5"/>
  <c r="K22" i="5" s="1"/>
  <c r="H20" i="5"/>
  <c r="Q20" i="5" s="1"/>
  <c r="G20" i="5"/>
  <c r="P20" i="5" s="1"/>
  <c r="F20" i="5"/>
  <c r="O20" i="5" s="1"/>
  <c r="E20" i="5"/>
  <c r="N20" i="5" s="1"/>
  <c r="D20" i="5"/>
  <c r="M20" i="5" s="1"/>
  <c r="C20" i="5"/>
  <c r="L20" i="5" s="1"/>
  <c r="B20" i="5"/>
  <c r="K20" i="5" s="1"/>
  <c r="I19" i="5"/>
  <c r="R19" i="5" s="1"/>
  <c r="R18" i="5"/>
  <c r="I18" i="5"/>
  <c r="Y17" i="5"/>
  <c r="W17" i="5"/>
  <c r="U17" i="5"/>
  <c r="T17" i="5"/>
  <c r="I17" i="5"/>
  <c r="H15" i="5"/>
  <c r="G15" i="5"/>
  <c r="AH15" i="5" s="1"/>
  <c r="F15" i="5"/>
  <c r="O15" i="5" s="1"/>
  <c r="E15" i="5"/>
  <c r="AF15" i="5" s="1"/>
  <c r="D15" i="5"/>
  <c r="AE15" i="5" s="1"/>
  <c r="C15" i="5"/>
  <c r="AD15" i="5" s="1"/>
  <c r="B15" i="5"/>
  <c r="K15" i="5" s="1"/>
  <c r="I14" i="5"/>
  <c r="R14" i="5" s="1"/>
  <c r="I13" i="5"/>
  <c r="Z12" i="5"/>
  <c r="Y12" i="5"/>
  <c r="V12" i="5"/>
  <c r="U12" i="5"/>
  <c r="I12" i="5"/>
  <c r="R12" i="5" s="1"/>
  <c r="O10" i="5"/>
  <c r="H10" i="5"/>
  <c r="G10" i="5"/>
  <c r="F10" i="5"/>
  <c r="E10" i="5"/>
  <c r="D10" i="5"/>
  <c r="C10" i="5"/>
  <c r="B10" i="5"/>
  <c r="K10" i="5" s="1"/>
  <c r="I9" i="5"/>
  <c r="R9" i="5" s="1"/>
  <c r="I8" i="5"/>
  <c r="R8" i="5" s="1"/>
  <c r="I7" i="5"/>
  <c r="R7" i="5" s="1"/>
  <c r="Z6" i="5"/>
  <c r="X6" i="5"/>
  <c r="T6" i="5"/>
  <c r="I6" i="5"/>
  <c r="R6" i="5" s="1"/>
  <c r="F9" i="52"/>
  <c r="E9" i="52"/>
  <c r="D9" i="52"/>
  <c r="C9" i="52"/>
  <c r="E10" i="4"/>
  <c r="D10" i="4"/>
  <c r="C10" i="4"/>
  <c r="B10" i="4"/>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O23" i="7" l="1"/>
  <c r="AC10" i="5"/>
  <c r="N15" i="5"/>
  <c r="X17" i="5"/>
  <c r="M35" i="5"/>
  <c r="R37" i="5"/>
  <c r="R40" i="5"/>
  <c r="C48" i="5"/>
  <c r="AD48" i="5" s="1"/>
  <c r="G48" i="5"/>
  <c r="J22" i="7"/>
  <c r="Y6" i="7"/>
  <c r="J10" i="7"/>
  <c r="O10" i="7"/>
  <c r="S10" i="7"/>
  <c r="AI10" i="7"/>
  <c r="AM10" i="7"/>
  <c r="Q15" i="7"/>
  <c r="AF15" i="7"/>
  <c r="X17" i="7"/>
  <c r="J20" i="7"/>
  <c r="E23" i="7"/>
  <c r="AI23" i="7" s="1"/>
  <c r="J46" i="7"/>
  <c r="B47" i="7"/>
  <c r="V22" i="7" s="1"/>
  <c r="L34" i="7"/>
  <c r="T36" i="7"/>
  <c r="J39" i="7"/>
  <c r="AD12" i="7" s="1"/>
  <c r="Y6" i="9"/>
  <c r="AA6" i="9"/>
  <c r="L10" i="9"/>
  <c r="P10" i="9"/>
  <c r="N15" i="9"/>
  <c r="R15" i="9"/>
  <c r="AG15" i="9"/>
  <c r="L47" i="9"/>
  <c r="AF47" i="9"/>
  <c r="F47" i="9"/>
  <c r="AJ47" i="9" s="1"/>
  <c r="P34" i="9"/>
  <c r="L34" i="9"/>
  <c r="AC15" i="5"/>
  <c r="AG15" i="5"/>
  <c r="L35" i="5"/>
  <c r="M45" i="5"/>
  <c r="D48" i="5"/>
  <c r="M48" i="5" s="1"/>
  <c r="P48" i="5"/>
  <c r="P15" i="7"/>
  <c r="AJ15" i="7"/>
  <c r="X22" i="7"/>
  <c r="J44" i="7"/>
  <c r="L44" i="7"/>
  <c r="O10" i="9"/>
  <c r="S10" i="9"/>
  <c r="F7" i="13"/>
  <c r="L7" i="13" s="1"/>
  <c r="L5" i="14"/>
  <c r="L11" i="14"/>
  <c r="N4" i="17"/>
  <c r="L8" i="17"/>
  <c r="J6" i="18"/>
  <c r="H7" i="18"/>
  <c r="J12" i="18"/>
  <c r="J15" i="18"/>
  <c r="E7" i="54"/>
  <c r="E8" i="20"/>
  <c r="I3" i="24"/>
  <c r="F6" i="24"/>
  <c r="F12" i="24"/>
  <c r="I6" i="50"/>
  <c r="I9" i="50"/>
  <c r="I10" i="50"/>
  <c r="I12" i="50"/>
  <c r="I14" i="50"/>
  <c r="I16" i="50"/>
  <c r="M27" i="50"/>
  <c r="I30" i="50"/>
  <c r="I32" i="50"/>
  <c r="I37" i="50"/>
  <c r="L24" i="27"/>
  <c r="L28" i="27"/>
  <c r="F7" i="30"/>
  <c r="E3" i="33"/>
  <c r="E6" i="33"/>
  <c r="H9" i="33"/>
  <c r="I13" i="33"/>
  <c r="L7" i="38"/>
  <c r="I7" i="38"/>
  <c r="AD12" i="96"/>
  <c r="AE12" i="96"/>
  <c r="Q4" i="96"/>
  <c r="R4" i="96"/>
  <c r="AD13" i="96"/>
  <c r="T4" i="96"/>
  <c r="AE13" i="96"/>
  <c r="U4" i="96"/>
  <c r="AE15" i="96"/>
  <c r="AD15" i="96"/>
  <c r="AE16" i="96"/>
  <c r="AD16" i="96"/>
  <c r="M3" i="12"/>
  <c r="N5" i="14"/>
  <c r="H5" i="18"/>
  <c r="H14" i="18"/>
  <c r="F8" i="20"/>
  <c r="J7" i="55"/>
  <c r="E6" i="24"/>
  <c r="M37" i="50"/>
  <c r="F3" i="33"/>
  <c r="F9" i="33"/>
  <c r="H13" i="33"/>
  <c r="AI12" i="96"/>
  <c r="AG12" i="96"/>
  <c r="AJ12" i="96"/>
  <c r="AH12" i="96"/>
  <c r="AI13" i="96"/>
  <c r="AG13" i="96"/>
  <c r="Y4" i="96"/>
  <c r="W4" i="96"/>
  <c r="AJ13" i="96"/>
  <c r="AH13" i="96"/>
  <c r="Z4" i="96"/>
  <c r="X4" i="96"/>
  <c r="AJ15" i="96"/>
  <c r="AH15" i="96"/>
  <c r="AI15" i="96"/>
  <c r="AG15" i="96"/>
  <c r="AJ16" i="96"/>
  <c r="AH16" i="96"/>
  <c r="AI16" i="96"/>
  <c r="AG16" i="96"/>
  <c r="J2" i="101"/>
  <c r="E2" i="101"/>
  <c r="D2" i="103"/>
  <c r="E2" i="66"/>
  <c r="J2" i="66"/>
  <c r="G2" i="103"/>
  <c r="AJ15" i="85"/>
  <c r="AJ15" i="87" s="1"/>
  <c r="AI15" i="85"/>
  <c r="AI15" i="87" s="1"/>
  <c r="AG15" i="85"/>
  <c r="AG15" i="87" s="1"/>
  <c r="AH15" i="85"/>
  <c r="AH15" i="87" s="1"/>
  <c r="AE15" i="85"/>
  <c r="AE15" i="87" s="1"/>
  <c r="AD15" i="85"/>
  <c r="AD15" i="87" s="1"/>
  <c r="AE14" i="85"/>
  <c r="AE14" i="87" s="1"/>
  <c r="AD14" i="85"/>
  <c r="AD14" i="87" s="1"/>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G14" i="67"/>
  <c r="G2" i="80"/>
  <c r="G2" i="78"/>
  <c r="E2" i="76"/>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H14" i="67"/>
  <c r="AE15" i="83"/>
  <c r="AD15" i="83"/>
  <c r="AE16" i="84"/>
  <c r="AD16" i="84"/>
  <c r="AD14" i="75"/>
  <c r="AE14" i="75"/>
  <c r="AD14" i="72"/>
  <c r="AE14" i="72"/>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K202" i="66"/>
  <c r="I19" i="32"/>
  <c r="P10" i="5"/>
  <c r="G23" i="5"/>
  <c r="AH23" i="5" s="1"/>
  <c r="AH10" i="5"/>
  <c r="K40" i="5"/>
  <c r="AA17" i="9"/>
  <c r="Q44" i="9"/>
  <c r="G47" i="9"/>
  <c r="Q47" i="9" s="1"/>
  <c r="L12" i="14"/>
  <c r="N12" i="14"/>
  <c r="I173" i="66"/>
  <c r="I172" i="66"/>
  <c r="AE10" i="5"/>
  <c r="D23" i="5"/>
  <c r="AE23" i="5" s="1"/>
  <c r="M10" i="5"/>
  <c r="I15" i="5"/>
  <c r="M44" i="7"/>
  <c r="W17" i="7"/>
  <c r="H13" i="66"/>
  <c r="E28" i="66"/>
  <c r="I124" i="66"/>
  <c r="I139" i="66"/>
  <c r="I141" i="66"/>
  <c r="E60" i="68"/>
  <c r="J12" i="43"/>
  <c r="U22" i="5"/>
  <c r="L22" i="5"/>
  <c r="M23" i="5"/>
  <c r="AN10" i="7"/>
  <c r="T10" i="7"/>
  <c r="M20" i="7"/>
  <c r="AG15" i="7"/>
  <c r="C47" i="7"/>
  <c r="M34" i="7"/>
  <c r="W6" i="7"/>
  <c r="M47" i="7"/>
  <c r="Q47" i="7"/>
  <c r="Q34" i="7"/>
  <c r="AA6" i="7"/>
  <c r="P23" i="9"/>
  <c r="H9" i="24"/>
  <c r="E9" i="24"/>
  <c r="M28" i="50"/>
  <c r="I28" i="50"/>
  <c r="K6" i="50"/>
  <c r="F8" i="68"/>
  <c r="C23" i="5"/>
  <c r="AD23" i="5" s="1"/>
  <c r="L10" i="5"/>
  <c r="AD10" i="5"/>
  <c r="R13" i="5"/>
  <c r="R15" i="5"/>
  <c r="Q15" i="5"/>
  <c r="AI15" i="5"/>
  <c r="AK47" i="7"/>
  <c r="AA22" i="7"/>
  <c r="M44" i="9"/>
  <c r="Q10" i="5"/>
  <c r="H23" i="5"/>
  <c r="AI23" i="5" s="1"/>
  <c r="AI10" i="5"/>
  <c r="X12" i="5"/>
  <c r="M15" i="5"/>
  <c r="AF47" i="7"/>
  <c r="E11" i="66"/>
  <c r="H27" i="66"/>
  <c r="I75" i="66"/>
  <c r="I87" i="66"/>
  <c r="Q22" i="5"/>
  <c r="P23" i="5"/>
  <c r="AE48" i="5"/>
  <c r="AA17" i="7"/>
  <c r="AK15" i="9"/>
  <c r="G23" i="9"/>
  <c r="AK23" i="9" s="1"/>
  <c r="M20" i="9"/>
  <c r="E10" i="54"/>
  <c r="H10" i="54"/>
  <c r="I45" i="5"/>
  <c r="R45" i="5" s="1"/>
  <c r="R42" i="5"/>
  <c r="N22" i="7"/>
  <c r="J18" i="18"/>
  <c r="H18" i="18"/>
  <c r="I7" i="54"/>
  <c r="F10" i="54"/>
  <c r="I10" i="54"/>
  <c r="E8" i="68"/>
  <c r="W12" i="5"/>
  <c r="N40" i="5"/>
  <c r="D23" i="7"/>
  <c r="AH23" i="7" s="1"/>
  <c r="AH15" i="7"/>
  <c r="N23" i="7"/>
  <c r="H23" i="7"/>
  <c r="AL15" i="7"/>
  <c r="N15" i="7"/>
  <c r="F47" i="7"/>
  <c r="AI15" i="9"/>
  <c r="O15" i="9"/>
  <c r="AM15" i="9"/>
  <c r="S15" i="9"/>
  <c r="E12" i="24"/>
  <c r="H12" i="24"/>
  <c r="I15" i="50"/>
  <c r="M15" i="50"/>
  <c r="I31" i="50"/>
  <c r="M31" i="50"/>
  <c r="K9" i="50"/>
  <c r="F11" i="27"/>
  <c r="I9" i="30"/>
  <c r="F9" i="30"/>
  <c r="E34" i="68"/>
  <c r="E10" i="39"/>
  <c r="Z17" i="5"/>
  <c r="P35" i="5"/>
  <c r="H48" i="5"/>
  <c r="AI48" i="5" s="1"/>
  <c r="AF10" i="7"/>
  <c r="P23" i="7"/>
  <c r="AJ10" i="7"/>
  <c r="P10" i="7"/>
  <c r="AI15" i="7"/>
  <c r="O15" i="7"/>
  <c r="AM15" i="7"/>
  <c r="S15" i="7"/>
  <c r="AD17" i="7"/>
  <c r="T17" i="7"/>
  <c r="T20" i="7"/>
  <c r="O22" i="7"/>
  <c r="S22" i="7"/>
  <c r="B23" i="7"/>
  <c r="AF23" i="7" s="1"/>
  <c r="S23" i="7"/>
  <c r="M39" i="7"/>
  <c r="W12" i="7"/>
  <c r="Q39" i="7"/>
  <c r="AA12" i="7"/>
  <c r="T44" i="7"/>
  <c r="AH10" i="9"/>
  <c r="D23" i="9"/>
  <c r="AH23" i="9" s="1"/>
  <c r="N10" i="9"/>
  <c r="AL10" i="9"/>
  <c r="H23" i="9"/>
  <c r="AL23" i="9" s="1"/>
  <c r="R10" i="9"/>
  <c r="J20" i="9"/>
  <c r="T20" i="9" s="1"/>
  <c r="J22" i="9"/>
  <c r="T17" i="9"/>
  <c r="J39" i="9"/>
  <c r="AD12" i="9" s="1"/>
  <c r="T36" i="9"/>
  <c r="J46" i="9"/>
  <c r="T46" i="9" s="1"/>
  <c r="T39" i="9"/>
  <c r="J8" i="18"/>
  <c r="H8" i="18"/>
  <c r="D10" i="18"/>
  <c r="L13" i="55"/>
  <c r="F5" i="21"/>
  <c r="E3" i="24"/>
  <c r="H3" i="24"/>
  <c r="I52" i="66"/>
  <c r="I50" i="66"/>
  <c r="F34" i="68"/>
  <c r="F10" i="39"/>
  <c r="F51" i="68"/>
  <c r="E63" i="68"/>
  <c r="I22" i="5"/>
  <c r="I10" i="5"/>
  <c r="K23" i="5"/>
  <c r="B23" i="5"/>
  <c r="AC23" i="5" s="1"/>
  <c r="F23" i="5"/>
  <c r="AG23" i="5" s="1"/>
  <c r="AG10" i="5"/>
  <c r="I20" i="5"/>
  <c r="R20" i="5" s="1"/>
  <c r="AA17" i="5"/>
  <c r="R17" i="5"/>
  <c r="O22" i="5"/>
  <c r="I47" i="5"/>
  <c r="R47" i="5" s="1"/>
  <c r="L48" i="5"/>
  <c r="T22" i="7"/>
  <c r="AG10" i="7"/>
  <c r="C23" i="7"/>
  <c r="AG23" i="7" s="1"/>
  <c r="M10" i="7"/>
  <c r="AK10" i="7"/>
  <c r="G23" i="7"/>
  <c r="AK23" i="7" s="1"/>
  <c r="Q10" i="7"/>
  <c r="T46" i="7"/>
  <c r="L47" i="7"/>
  <c r="J34" i="7"/>
  <c r="T34" i="7" s="1"/>
  <c r="P34" i="7"/>
  <c r="P44" i="7"/>
  <c r="E23" i="9"/>
  <c r="AI23" i="9" s="1"/>
  <c r="I23" i="9"/>
  <c r="AM23" i="9" s="1"/>
  <c r="J34" i="9"/>
  <c r="T34" i="9" s="1"/>
  <c r="N47" i="9"/>
  <c r="N34" i="9"/>
  <c r="X6" i="9"/>
  <c r="D47" i="9"/>
  <c r="R47" i="9"/>
  <c r="R34" i="9"/>
  <c r="AB6" i="9"/>
  <c r="J44" i="9"/>
  <c r="T44" i="9" s="1"/>
  <c r="T41" i="9"/>
  <c r="H47" i="9"/>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R35" i="5"/>
  <c r="E48" i="5"/>
  <c r="AF48" i="5" s="1"/>
  <c r="J15" i="7"/>
  <c r="AN15" i="7" s="1"/>
  <c r="N47" i="7"/>
  <c r="H47" i="7"/>
  <c r="AL47" i="7" s="1"/>
  <c r="J10" i="9"/>
  <c r="T7" i="9"/>
  <c r="AF15" i="9"/>
  <c r="L15" i="9"/>
  <c r="AJ15" i="9"/>
  <c r="P15" i="9"/>
  <c r="J15" i="9"/>
  <c r="AN15" i="9" s="1"/>
  <c r="O22" i="9"/>
  <c r="B23" i="9"/>
  <c r="C47" i="9"/>
  <c r="M47" i="9" s="1"/>
  <c r="N5" i="17"/>
  <c r="L5" i="17"/>
  <c r="M11" i="50"/>
  <c r="I11" i="50"/>
  <c r="M18" i="50"/>
  <c r="I18" i="50"/>
  <c r="F23" i="27"/>
  <c r="I5" i="28"/>
  <c r="F8" i="28"/>
  <c r="I8" i="28"/>
  <c r="F6" i="33"/>
  <c r="I6" i="33"/>
  <c r="K35" i="5"/>
  <c r="O35" i="5"/>
  <c r="B48" i="5"/>
  <c r="AC48" i="5" s="1"/>
  <c r="F48" i="5"/>
  <c r="AG48" i="5" s="1"/>
  <c r="E47" i="7"/>
  <c r="AI47" i="7" s="1"/>
  <c r="I47" i="7"/>
  <c r="AM47" i="7" s="1"/>
  <c r="AG10" i="9"/>
  <c r="Q23" i="9"/>
  <c r="AK10" i="9"/>
  <c r="M10" i="9"/>
  <c r="V22" i="9"/>
  <c r="L22" i="9"/>
  <c r="Z22" i="9"/>
  <c r="P22" i="9"/>
  <c r="C23" i="9"/>
  <c r="AG23" i="9" s="1"/>
  <c r="M34" i="9"/>
  <c r="N39" i="9"/>
  <c r="X12" i="9"/>
  <c r="R39" i="9"/>
  <c r="AB12" i="9"/>
  <c r="N7" i="14"/>
  <c r="L7" i="14"/>
  <c r="F9" i="17"/>
  <c r="J13" i="18"/>
  <c r="H13" i="18"/>
  <c r="M7" i="50"/>
  <c r="I7" i="50"/>
  <c r="AJ11" i="67"/>
  <c r="AI11" i="67"/>
  <c r="AH11" i="67"/>
  <c r="AJ12" i="67"/>
  <c r="U4" i="67"/>
  <c r="AI12" i="67"/>
  <c r="T4" i="67"/>
  <c r="AH12" i="67"/>
  <c r="S4" i="67"/>
  <c r="AG12" i="67"/>
  <c r="R4" i="67"/>
  <c r="E47" i="9"/>
  <c r="AI47" i="9" s="1"/>
  <c r="I47" i="9"/>
  <c r="AM47" i="9" s="1"/>
  <c r="N5" i="27"/>
  <c r="H5" i="27"/>
  <c r="F5" i="27"/>
  <c r="B9" i="30"/>
  <c r="H9" i="30" s="1"/>
  <c r="L4" i="67"/>
  <c r="AG15" i="67"/>
  <c r="AJ15" i="67"/>
  <c r="AI15" i="67"/>
  <c r="AH15" i="67"/>
  <c r="M36" i="50"/>
  <c r="K14" i="50"/>
  <c r="I39" i="50"/>
  <c r="K17" i="50"/>
  <c r="K19" i="50"/>
  <c r="I43" i="50"/>
  <c r="K21" i="50"/>
  <c r="F29" i="27"/>
  <c r="N15" i="27"/>
  <c r="L33" i="27"/>
  <c r="H5" i="28"/>
  <c r="H8" i="28"/>
  <c r="E9" i="30"/>
  <c r="H7" i="38"/>
  <c r="K7" i="38"/>
  <c r="I35" i="50"/>
  <c r="K13" i="50"/>
  <c r="M40" i="50"/>
  <c r="K18" i="50"/>
  <c r="AE14" i="67"/>
  <c r="AD14" i="67"/>
  <c r="E2" i="68"/>
  <c r="O4" i="67"/>
  <c r="AD11" i="67"/>
  <c r="AD12" i="67"/>
  <c r="AI14" i="67"/>
  <c r="AE15" i="67"/>
  <c r="P4" i="67"/>
  <c r="Y22" i="9" l="1"/>
  <c r="Q23" i="7"/>
  <c r="M23" i="7"/>
  <c r="R23" i="9"/>
  <c r="N23" i="9"/>
  <c r="T15" i="7"/>
  <c r="P47" i="9"/>
  <c r="AH48" i="5"/>
  <c r="Y22" i="5"/>
  <c r="T39" i="7"/>
  <c r="S47" i="7"/>
  <c r="X22" i="5"/>
  <c r="AD17" i="9"/>
  <c r="Q23" i="5"/>
  <c r="S47" i="9"/>
  <c r="V22" i="5"/>
  <c r="L23" i="27"/>
  <c r="P23" i="27"/>
  <c r="H11" i="66"/>
  <c r="T15" i="9"/>
  <c r="R47" i="7"/>
  <c r="J19" i="18"/>
  <c r="H19" i="18"/>
  <c r="E16" i="68"/>
  <c r="P5" i="27"/>
  <c r="L5" i="27"/>
  <c r="M23" i="9"/>
  <c r="O47" i="7"/>
  <c r="AC22" i="9"/>
  <c r="AL47" i="9"/>
  <c r="AB22" i="9"/>
  <c r="J47" i="7"/>
  <c r="AD6" i="7"/>
  <c r="T22" i="5"/>
  <c r="R22" i="5"/>
  <c r="L23" i="7"/>
  <c r="W22" i="5"/>
  <c r="P11" i="27"/>
  <c r="L11" i="27"/>
  <c r="O23" i="9"/>
  <c r="AB22" i="7"/>
  <c r="O48" i="5"/>
  <c r="Z22" i="5"/>
  <c r="L23" i="5"/>
  <c r="N48" i="5"/>
  <c r="O47" i="9"/>
  <c r="AF23" i="9"/>
  <c r="L23" i="9"/>
  <c r="I23" i="5"/>
  <c r="AJ10" i="5"/>
  <c r="N23" i="5"/>
  <c r="AJ47" i="7"/>
  <c r="Z22" i="7"/>
  <c r="P29" i="27"/>
  <c r="L29" i="27"/>
  <c r="N11" i="27"/>
  <c r="N9" i="17"/>
  <c r="L9" i="17"/>
  <c r="AH47" i="9"/>
  <c r="X22" i="9"/>
  <c r="J47" i="9"/>
  <c r="AD22" i="9" s="1"/>
  <c r="AD6" i="9"/>
  <c r="O23" i="5"/>
  <c r="R10" i="5"/>
  <c r="J10" i="18"/>
  <c r="H10" i="18"/>
  <c r="Y22" i="7"/>
  <c r="I71" i="66"/>
  <c r="I73" i="66"/>
  <c r="P47" i="7"/>
  <c r="AG47" i="9"/>
  <c r="W22" i="9"/>
  <c r="J23" i="9"/>
  <c r="T10" i="9"/>
  <c r="AN10" i="9"/>
  <c r="I48" i="5"/>
  <c r="O5" i="21"/>
  <c r="M5" i="21"/>
  <c r="T22" i="9"/>
  <c r="AC22" i="7"/>
  <c r="Q48" i="5"/>
  <c r="S23" i="9"/>
  <c r="AL23" i="7"/>
  <c r="R23" i="7"/>
  <c r="K48" i="5"/>
  <c r="J125" i="66"/>
  <c r="F16" i="68"/>
  <c r="AG47" i="7"/>
  <c r="W22" i="7"/>
  <c r="J23" i="7"/>
  <c r="AJ15" i="5"/>
  <c r="AK47" i="9"/>
  <c r="AA22" i="9"/>
  <c r="AN23" i="9" l="1"/>
  <c r="T23" i="9"/>
  <c r="AJ48" i="5"/>
  <c r="R48" i="5"/>
  <c r="AA22" i="5"/>
  <c r="AJ23" i="5"/>
  <c r="R23" i="5"/>
  <c r="E31" i="68"/>
  <c r="T47" i="7"/>
  <c r="AN47" i="7"/>
  <c r="AD22" i="7"/>
  <c r="AN23" i="7"/>
  <c r="T23" i="7"/>
  <c r="F31" i="68"/>
  <c r="J72" i="66"/>
  <c r="AN47" i="9"/>
  <c r="T47" i="9"/>
  <c r="E52" i="68" l="1"/>
  <c r="E64" i="68"/>
  <c r="J4" i="43"/>
  <c r="F52" i="68"/>
  <c r="K4" i="43"/>
  <c r="F64" i="68"/>
  <c r="G171" i="80" l="1"/>
  <c r="G171" i="78"/>
  <c r="I171" i="80"/>
  <c r="I171" i="78"/>
  <c r="F56" i="68"/>
  <c r="F66" i="68"/>
  <c r="K171" i="66"/>
  <c r="M41" i="50"/>
  <c r="E56" i="68"/>
  <c r="E66" i="68"/>
  <c r="I171" i="66"/>
  <c r="M19" i="50"/>
  <c r="I151" i="80" l="1"/>
  <c r="I151" i="78"/>
  <c r="G151" i="80"/>
  <c r="G151" i="78"/>
  <c r="K151" i="66"/>
  <c r="I151" i="66"/>
  <c r="G150" i="80" l="1"/>
  <c r="G150" i="78"/>
  <c r="I150" i="80"/>
  <c r="I150" i="78"/>
  <c r="K150" i="66"/>
  <c r="I150" i="6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O4" authorId="0" shapeId="0" xr:uid="{00000000-0006-0000-3000-00000100000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sharedStrings.xml><?xml version="1.0" encoding="utf-8"?>
<sst xmlns="http://schemas.openxmlformats.org/spreadsheetml/2006/main" count="5380" uniqueCount="2033">
  <si>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</si>
  <si>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</si>
  <si>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</si>
  <si>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</si>
  <si>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</si>
  <si>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</si>
  <si>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</si>
  <si>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</si>
  <si>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</si>
  <si>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</si>
  <si>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</si>
  <si>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</si>
  <si>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</si>
  <si>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</si>
  <si>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</si>
  <si>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</si>
  <si>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</si>
  <si>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</si>
  <si>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</si>
  <si>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</si>
  <si>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</si>
  <si>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</si>
  <si>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</si>
  <si>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</si>
  <si>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</si>
  <si>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</si>
  <si>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</si>
  <si>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</si>
  <si>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</si>
  <si>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</si>
  <si>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</si>
  <si>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</si>
  <si>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</si>
  <si>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</si>
  <si>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</si>
  <si>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</si>
  <si>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</si>
  <si>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</si>
  <si>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</si>
  <si>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</si>
  <si>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</si>
  <si>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</si>
  <si>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</si>
  <si>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</si>
  <si>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</si>
  <si>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</si>
  <si>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</si>
  <si>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</si>
  <si>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</si>
  <si>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</si>
  <si>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</si>
  <si>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</si>
  <si>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</si>
  <si>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</si>
  <si>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</si>
  <si>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</si>
  <si>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</si>
  <si>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</si>
  <si>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</si>
  <si>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</si>
  <si>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</si>
  <si>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</si>
  <si>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</si>
  <si>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</si>
  <si>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</si>
  <si>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</si>
  <si>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</si>
  <si>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</si>
  <si>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</si>
  <si>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</si>
  <si>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</si>
  <si>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</si>
  <si>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</si>
  <si>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</si>
  <si>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</si>
  <si>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</si>
  <si>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</si>
  <si>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</si>
  <si>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</si>
  <si>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</si>
  <si>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</si>
  <si>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</si>
  <si>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</si>
  <si>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</si>
  <si>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</si>
  <si>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</si>
  <si>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</si>
  <si>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</si>
  <si>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</si>
  <si>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</si>
  <si>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</si>
  <si>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</si>
  <si>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</si>
  <si>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</si>
  <si>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</si>
  <si>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</si>
  <si>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</si>
  <si>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</si>
  <si>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</si>
  <si>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</si>
  <si>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</si>
  <si>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</si>
  <si>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</si>
  <si>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</si>
  <si>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</si>
  <si>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</si>
  <si>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</si>
  <si>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</si>
  <si>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</si>
  <si>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</si>
  <si>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</si>
  <si>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</si>
  <si>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</si>
  <si>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</si>
  <si>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</si>
  <si>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</si>
  <si>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</si>
  <si>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</si>
  <si>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</si>
  <si>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</si>
  <si>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</si>
  <si>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</si>
  <si>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</si>
  <si>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</si>
  <si>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</si>
  <si>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</si>
  <si>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</si>
  <si>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</si>
  <si>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</si>
  <si>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</si>
  <si>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</si>
  <si>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</si>
  <si>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</si>
  <si>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</si>
  <si>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</si>
  <si>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</si>
  <si>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</si>
  <si>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</si>
  <si>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</si>
  <si>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</si>
  <si>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</si>
  <si>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</si>
  <si>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</si>
  <si>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</si>
  <si>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</si>
  <si>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</si>
  <si>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</si>
  <si>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</si>
  <si>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</si>
  <si>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</si>
  <si>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</si>
  <si>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</si>
  <si>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</si>
  <si>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</si>
  <si>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</si>
  <si>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</si>
  <si>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</si>
  <si>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</si>
  <si>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</si>
  <si>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</si>
  <si>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</si>
  <si>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</si>
  <si>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</si>
  <si>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</si>
  <si>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</si>
  <si>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</si>
  <si>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</si>
  <si>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</si>
  <si>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</si>
  <si>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</si>
  <si>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</si>
  <si>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</si>
  <si>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</si>
  <si>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</si>
  <si>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</si>
  <si>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</si>
  <si>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</si>
  <si>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</si>
  <si>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</si>
  <si>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</si>
  <si>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</si>
  <si>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</si>
  <si>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</si>
  <si>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</si>
  <si>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</si>
  <si>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</si>
  <si>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</si>
  <si>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</si>
  <si>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</si>
  <si>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</si>
  <si>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</si>
  <si>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</si>
  <si>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</si>
  <si>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</si>
  <si>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</si>
  <si>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</si>
  <si>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</si>
  <si>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</si>
  <si>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</si>
  <si>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</si>
  <si>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</si>
  <si>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</si>
  <si>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</si>
  <si>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</si>
  <si>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</si>
  <si>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</si>
  <si>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</si>
  <si>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</si>
  <si>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</si>
  <si>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</si>
  <si>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</si>
  <si>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</si>
  <si>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</si>
  <si>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</si>
  <si>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</si>
  <si>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</si>
  <si>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</si>
  <si>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</si>
  <si>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</si>
  <si>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</si>
  <si>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</si>
  <si>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</si>
  <si>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</si>
  <si>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</si>
  <si>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</si>
  <si>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</si>
  <si>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</si>
  <si>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</si>
  <si>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</si>
  <si>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</si>
  <si>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</si>
  <si>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</si>
  <si>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</si>
  <si>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</si>
  <si>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</si>
  <si>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</si>
  <si>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</si>
  <si>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</si>
  <si>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</si>
  <si>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</si>
  <si>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</si>
  <si>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</si>
  <si>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</si>
  <si>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</si>
  <si>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</si>
  <si>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</si>
  <si>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</si>
  <si>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</si>
  <si>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</si>
  <si>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</si>
  <si>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</si>
  <si>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</si>
  <si>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</si>
  <si>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</si>
  <si>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</si>
  <si>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</si>
  <si>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</si>
  <si>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</si>
  <si>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</si>
  <si>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</si>
  <si>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</si>
  <si>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</si>
  <si>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</si>
  <si>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</si>
  <si>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</si>
  <si>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</si>
  <si>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</si>
  <si>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</si>
  <si>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</si>
  <si>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</si>
  <si>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</si>
  <si>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</si>
  <si>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</si>
  <si>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</si>
  <si>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</si>
  <si>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</si>
  <si>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</si>
  <si>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</si>
  <si>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</si>
  <si>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</si>
  <si>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</si>
  <si>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</si>
  <si>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</si>
  <si>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</si>
  <si>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</si>
  <si>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</si>
  <si>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</si>
  <si>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</si>
  <si>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</si>
  <si>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</si>
  <si>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</si>
  <si>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</si>
  <si>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</si>
  <si>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</si>
  <si>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</si>
  <si>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</si>
  <si>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</si>
  <si>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</si>
  <si>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</si>
  <si>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</si>
  <si>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</si>
  <si>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</si>
  <si>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</si>
  <si>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</si>
  <si>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</si>
  <si>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</si>
  <si>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</si>
  <si>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</si>
  <si>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</si>
  <si>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</si>
  <si>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</si>
  <si>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</si>
  <si>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</si>
  <si>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</si>
  <si>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</si>
  <si>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</si>
  <si>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</si>
  <si>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</si>
  <si>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</si>
  <si>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</si>
  <si>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</si>
  <si>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</si>
  <si>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</si>
  <si>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</si>
  <si>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</si>
  <si>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</si>
  <si>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</si>
  <si>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</si>
  <si>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</si>
  <si>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</si>
  <si>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</si>
  <si>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</si>
  <si>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</si>
  <si>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</si>
  <si>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</si>
  <si>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</si>
  <si>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</si>
  <si>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</si>
  <si>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</si>
  <si>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</si>
  <si>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</si>
  <si>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</si>
  <si>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</si>
  <si>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</si>
  <si>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</si>
  <si>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</si>
  <si>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</si>
  <si>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</si>
  <si>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</si>
  <si>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</si>
  <si>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</si>
  <si>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</si>
  <si>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</si>
  <si>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</si>
  <si>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</si>
  <si>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</si>
  <si>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</si>
  <si>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</si>
  <si>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</si>
  <si>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</si>
  <si>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</si>
  <si>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</si>
  <si>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</si>
  <si>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</si>
  <si>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</si>
  <si>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</si>
  <si>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</si>
  <si>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</si>
  <si>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</si>
  <si>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</si>
  <si>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</si>
  <si>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</si>
  <si>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</si>
  <si>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</si>
  <si>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</si>
  <si>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</si>
  <si>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</si>
  <si>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</si>
  <si>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</si>
  <si>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</si>
  <si>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</si>
  <si>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</si>
  <si>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</si>
  <si>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</si>
  <si>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</si>
  <si>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</si>
  <si>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</si>
  <si>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</si>
  <si>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</si>
  <si>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</si>
  <si>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</si>
  <si>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</si>
  <si>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</si>
  <si>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</si>
  <si>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</si>
  <si>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</si>
  <si>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</si>
  <si>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</si>
  <si>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</si>
  <si>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</si>
  <si>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</si>
  <si>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</si>
  <si>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</si>
  <si>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</si>
  <si>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</si>
  <si>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</si>
  <si>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</si>
  <si>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</si>
  <si>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</si>
  <si>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</si>
  <si>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</si>
  <si>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</si>
  <si>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</si>
  <si>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</si>
  <si>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</si>
  <si>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</si>
  <si>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</si>
  <si>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</si>
  <si>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</si>
  <si>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</si>
  <si>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</si>
  <si>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</si>
  <si>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</si>
  <si>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</si>
  <si>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</si>
  <si>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</si>
  <si>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</si>
  <si>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</si>
  <si>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</si>
  <si>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</si>
  <si>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</si>
  <si>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</si>
  <si>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</si>
  <si>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</si>
  <si>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</si>
  <si>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</si>
  <si>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</si>
  <si>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</si>
  <si>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</si>
  <si>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</si>
  <si>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</si>
  <si>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</si>
  <si>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</si>
  <si>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</si>
  <si>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</si>
  <si>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</si>
  <si>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</si>
  <si>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</si>
  <si>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</si>
  <si>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</si>
  <si>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</si>
  <si>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</si>
  <si>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</si>
  <si>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</si>
  <si>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</si>
  <si>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</si>
  <si>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</si>
  <si>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</si>
  <si>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</si>
  <si>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</si>
  <si>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</si>
  <si>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</si>
  <si>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</si>
  <si>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</si>
  <si>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</si>
  <si>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</si>
  <si>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</si>
  <si>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</si>
  <si>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</si>
  <si>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</si>
  <si>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</si>
  <si>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</si>
  <si>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</si>
  <si>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</si>
  <si>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</si>
  <si>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</si>
  <si>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</si>
  <si>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</si>
  <si>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</si>
  <si>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</si>
  <si>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</si>
  <si>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</si>
  <si>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</si>
  <si>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</si>
  <si>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</si>
  <si>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</si>
  <si>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</si>
  <si>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</si>
  <si>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</si>
  <si>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</si>
  <si>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</si>
  <si>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</si>
  <si>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</si>
  <si>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</si>
  <si>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</si>
  <si>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</si>
  <si>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</si>
  <si>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</si>
  <si>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</si>
  <si>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</si>
  <si>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</si>
  <si>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</si>
  <si>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</si>
  <si>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</si>
  <si>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</si>
  <si>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</si>
  <si>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</si>
  <si>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</si>
  <si>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</si>
  <si>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</si>
  <si>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</si>
  <si>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</si>
  <si>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</si>
  <si>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</si>
  <si>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</si>
  <si>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</si>
  <si>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</si>
  <si>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</si>
  <si>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</si>
  <si>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</si>
  <si>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</si>
  <si>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</si>
  <si>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</si>
  <si>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</si>
  <si>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</si>
  <si>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</si>
  <si>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</si>
  <si>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</si>
  <si>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</si>
  <si>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</si>
  <si>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</si>
  <si>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</si>
  <si>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</si>
  <si>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</si>
  <si>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</si>
  <si>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</si>
  <si>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</si>
  <si>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</si>
  <si>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</si>
  <si>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</si>
  <si>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</si>
  <si>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</si>
  <si>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</si>
  <si>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</si>
  <si>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</si>
  <si>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</si>
  <si>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</si>
  <si>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</si>
  <si>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</si>
  <si>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</si>
  <si>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</si>
  <si>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</si>
  <si>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</si>
  <si>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</si>
  <si>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</si>
  <si>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</si>
  <si>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</si>
  <si>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</si>
  <si>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</si>
  <si>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</si>
  <si>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</si>
  <si>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</si>
  <si>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</si>
  <si>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</si>
  <si>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</si>
  <si>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</si>
  <si>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</si>
  <si>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</si>
  <si>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</si>
  <si>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</si>
  <si>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</si>
  <si>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</si>
  <si>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</si>
  <si>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</si>
  <si>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</si>
  <si>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</si>
  <si>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</si>
  <si>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</si>
  <si>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</si>
  <si>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</si>
  <si>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</si>
  <si>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</si>
  <si>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</si>
  <si>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</si>
  <si>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</si>
  <si>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</si>
  <si>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</si>
  <si>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</si>
  <si>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</si>
  <si>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</si>
  <si>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</si>
  <si>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</si>
  <si>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</si>
  <si>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</si>
  <si>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</si>
  <si>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</si>
  <si>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</si>
  <si>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</si>
  <si>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</si>
  <si>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</si>
  <si>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</si>
  <si>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</si>
  <si>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</si>
  <si>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</si>
  <si>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</si>
  <si>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</si>
  <si>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</si>
  <si>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</si>
  <si>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</si>
  <si>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</si>
  <si>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</si>
  <si>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</si>
  <si>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</si>
  <si>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</si>
  <si>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</si>
  <si>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</si>
  <si>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</si>
  <si>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</si>
  <si>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</si>
  <si>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</si>
  <si>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</si>
  <si>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</si>
  <si>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</si>
  <si>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</si>
  <si>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</si>
  <si>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</si>
  <si>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</si>
  <si>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</si>
  <si>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</si>
  <si>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</si>
  <si>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</si>
  <si>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</si>
  <si>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</si>
  <si>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</si>
  <si>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</si>
  <si>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</si>
  <si>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</si>
  <si>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</si>
  <si>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</si>
  <si>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</si>
  <si>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</si>
  <si>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</si>
  <si>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</si>
  <si>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</si>
  <si>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</si>
  <si>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</si>
  <si>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</si>
  <si>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</si>
  <si>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</si>
  <si>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</si>
  <si>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</si>
  <si>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</si>
  <si>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</si>
  <si>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</si>
  <si>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</si>
  <si>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</si>
  <si>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</si>
  <si>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</si>
  <si>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</si>
  <si>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</si>
  <si>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</si>
  <si>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</si>
  <si>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</si>
  <si>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</si>
  <si>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</si>
  <si>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</si>
  <si>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</si>
  <si>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</si>
  <si>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</si>
  <si>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</si>
  <si>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</si>
  <si>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</si>
  <si>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</si>
  <si>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</si>
  <si>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</si>
  <si>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</si>
  <si>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</si>
  <si>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</si>
  <si>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</si>
  <si>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</si>
  <si>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</si>
  <si>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</si>
  <si>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</si>
  <si>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</si>
  <si>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</si>
  <si>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</si>
  <si>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</si>
  <si>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</si>
  <si>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</si>
  <si>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</si>
  <si>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</si>
  <si>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</si>
  <si>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</si>
  <si>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</si>
  <si>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</si>
  <si>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</si>
  <si>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</si>
  <si>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</si>
  <si>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</si>
  <si>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</si>
  <si>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</si>
  <si>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</si>
  <si>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</si>
  <si>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</si>
  <si>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</si>
  <si>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</si>
  <si>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</si>
  <si>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</si>
  <si>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</si>
  <si>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</si>
  <si>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</si>
  <si>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</si>
  <si>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</si>
  <si>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</si>
  <si>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</si>
  <si>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</si>
  <si>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</si>
  <si>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</si>
  <si>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</si>
  <si>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</si>
  <si>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</si>
  <si>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</si>
  <si>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</si>
  <si>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</si>
  <si>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</si>
  <si>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</si>
  <si>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</si>
  <si>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</si>
  <si>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</si>
  <si>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</si>
  <si>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</si>
  <si>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</si>
  <si>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</si>
  <si>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</si>
  <si>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</si>
  <si>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</si>
  <si>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</si>
  <si>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</si>
  <si>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</si>
  <si>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</si>
  <si>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</si>
  <si>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</si>
  <si>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</si>
  <si>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</si>
  <si>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</si>
  <si>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</si>
  <si>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</si>
  <si>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</si>
  <si>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</si>
  <si>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</si>
  <si>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</si>
  <si>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</si>
  <si>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</si>
  <si>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</si>
  <si>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</si>
  <si>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</si>
  <si>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</si>
  <si>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</si>
  <si>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</si>
  <si>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</si>
  <si>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</si>
  <si>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</si>
  <si>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</si>
  <si>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</si>
  <si>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</si>
  <si>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</si>
  <si>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</si>
  <si>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</si>
  <si>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</si>
  <si>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</si>
  <si>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</si>
  <si>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</si>
  <si>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</si>
  <si>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</si>
  <si>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</si>
  <si>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</si>
  <si>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</si>
  <si>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</si>
  <si>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</si>
  <si>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</si>
  <si>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</si>
  <si>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</si>
  <si>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</si>
  <si>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</si>
  <si>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</si>
  <si>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</si>
  <si>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</si>
  <si>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</si>
  <si>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</si>
  <si>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</si>
  <si>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</si>
  <si>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</si>
  <si>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</si>
  <si>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</si>
  <si>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</si>
  <si>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</si>
  <si>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</si>
  <si>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</si>
  <si>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</si>
  <si>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</si>
  <si>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</si>
  <si>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</si>
  <si>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</si>
  <si>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</si>
  <si>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</si>
  <si>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</si>
  <si>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</si>
  <si>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</si>
  <si>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</si>
  <si>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</si>
  <si>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</si>
  <si>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</si>
  <si>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</si>
  <si>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</si>
  <si>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</si>
  <si>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</si>
  <si>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</si>
  <si>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</si>
  <si>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</si>
  <si>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</si>
  <si>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</si>
  <si>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</si>
  <si>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</si>
  <si>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</si>
  <si>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</si>
  <si>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</si>
  <si>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</si>
  <si>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</si>
  <si>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</si>
  <si>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</si>
  <si>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</si>
  <si>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</si>
  <si>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</si>
  <si>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</si>
  <si>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</si>
  <si>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</si>
  <si>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</si>
  <si>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</si>
  <si>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</si>
  <si>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</si>
  <si>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</si>
  <si>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</si>
  <si>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</si>
  <si>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</si>
  <si>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</si>
  <si>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</si>
  <si>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</si>
  <si>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</si>
  <si>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</si>
  <si>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</si>
  <si>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</si>
  <si>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</si>
  <si>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</si>
  <si>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</si>
  <si>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</si>
  <si>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</si>
  <si>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</si>
  <si>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</si>
  <si>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</si>
  <si>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</si>
  <si>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</si>
  <si>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</si>
  <si>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</si>
  <si>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</si>
  <si>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</si>
  <si>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</si>
  <si>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</si>
  <si>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</si>
  <si>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</si>
  <si>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</si>
  <si>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</si>
  <si>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</si>
  <si>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</si>
  <si>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</si>
  <si>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</si>
  <si>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</si>
  <si>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</si>
  <si>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</si>
  <si>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</si>
  <si>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</si>
  <si>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</si>
  <si>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</si>
  <si>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</si>
  <si>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</si>
  <si>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</si>
  <si>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</si>
  <si>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</si>
  <si>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</si>
  <si>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</si>
  <si>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</si>
  <si>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</si>
  <si>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</si>
  <si>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</si>
  <si>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</si>
  <si>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</si>
  <si>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</si>
  <si>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</si>
  <si>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</si>
  <si>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</si>
  <si>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</si>
  <si>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</si>
  <si>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</si>
  <si>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</si>
  <si>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</si>
  <si>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</si>
  <si>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</si>
  <si>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</si>
  <si>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</si>
  <si>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</si>
  <si>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</si>
  <si>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</si>
  <si>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</si>
  <si>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</si>
  <si>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</si>
  <si>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</si>
  <si>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</si>
  <si>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</si>
  <si>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</si>
  <si>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</si>
  <si>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</si>
  <si>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</si>
  <si>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</si>
  <si>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</si>
  <si>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</si>
  <si>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</si>
  <si>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</si>
  <si>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</si>
  <si>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</si>
  <si>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</si>
  <si>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</si>
  <si>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</si>
  <si>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</si>
  <si>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</si>
  <si>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</si>
  <si>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</si>
  <si>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</si>
  <si>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</si>
  <si>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</si>
  <si>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</si>
  <si>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</si>
  <si>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</si>
  <si>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</si>
  <si>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</si>
  <si>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</si>
  <si>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</si>
  <si>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predchádzajúce</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</si>
  <si>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</si>
  <si>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</si>
  <si>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</si>
  <si>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</si>
  <si>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</si>
  <si>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</si>
  <si>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</si>
  <si>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</si>
  <si>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</si>
  <si>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</si>
  <si>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</si>
  <si>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</si>
  <si>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</si>
  <si>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</si>
  <si>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</si>
  <si>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</si>
  <si>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</si>
  <si>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</si>
  <si>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</si>
  <si>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</si>
  <si>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</si>
  <si>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</si>
  <si>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</si>
  <si>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</si>
  <si>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</si>
  <si>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</si>
  <si>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</si>
  <si>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</si>
  <si>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</si>
  <si>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</si>
  <si>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</si>
  <si>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</si>
  <si>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</si>
  <si>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</si>
  <si>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</si>
  <si>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</si>
  <si>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</si>
  <si>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</si>
  <si>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</si>
  <si>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</si>
  <si>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</si>
  <si>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</si>
  <si>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</si>
  <si>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</si>
  <si>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</si>
  <si>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</si>
  <si>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</si>
  <si>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</si>
  <si>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</si>
  <si>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</si>
  <si>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</si>
  <si>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</si>
  <si>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</si>
  <si>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</si>
  <si>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</si>
  <si>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</si>
  <si>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</si>
  <si>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</si>
  <si>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</si>
  <si>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</si>
  <si>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</si>
  <si>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</si>
  <si>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</si>
  <si>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</si>
  <si>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</si>
  <si>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</si>
  <si>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</si>
  <si>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</si>
  <si>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</si>
  <si>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</si>
  <si>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</si>
  <si>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</si>
  <si>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</si>
  <si>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</si>
  <si>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</si>
  <si>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</si>
  <si>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</si>
  <si>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</si>
  <si>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</si>
  <si>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</si>
  <si>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</si>
  <si>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</si>
  <si>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</si>
  <si>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</si>
  <si>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</si>
  <si>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</si>
  <si>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</si>
  <si>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</si>
  <si>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</si>
  <si>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</si>
  <si>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</si>
  <si>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</si>
  <si>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</si>
  <si>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</si>
  <si>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</si>
  <si>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</si>
  <si>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</si>
  <si>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</si>
  <si>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</si>
  <si>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</si>
  <si>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</si>
  <si>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</si>
  <si>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</si>
  <si>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</si>
  <si>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</si>
  <si>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</si>
  <si>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</si>
  <si>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</si>
  <si>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</si>
  <si>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</si>
  <si>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</si>
  <si>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</si>
  <si>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</si>
  <si>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</si>
  <si>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</si>
  <si>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</si>
  <si>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</si>
  <si>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</si>
  <si>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</si>
  <si>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</si>
  <si>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</si>
  <si>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</si>
  <si>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</si>
  <si>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</si>
  <si>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</si>
  <si>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</si>
  <si>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</si>
  <si>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</si>
  <si>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</si>
  <si>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</si>
  <si>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</si>
  <si>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</si>
  <si>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</si>
  <si>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</si>
  <si>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</si>
  <si>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</si>
  <si>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</si>
  <si>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</si>
  <si>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</si>
  <si>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</si>
  <si>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</si>
  <si>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</si>
  <si>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</si>
  <si>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</si>
  <si>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</si>
  <si>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</si>
  <si>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</si>
  <si>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</si>
  <si>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</si>
  <si>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</si>
  <si>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</si>
  <si>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</si>
  <si>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</si>
  <si>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</si>
  <si>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</si>
  <si>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</si>
  <si>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</si>
  <si>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</si>
  <si>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</si>
  <si>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</si>
  <si>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</si>
  <si>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</si>
  <si>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</si>
  <si>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</si>
  <si>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</si>
  <si>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</si>
  <si>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</si>
  <si>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</si>
  <si>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</si>
  <si>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</si>
  <si>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</si>
  <si>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</si>
  <si>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</si>
  <si>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</si>
  <si>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</si>
  <si>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</si>
  <si>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</si>
  <si>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</si>
  <si>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</si>
  <si>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</si>
  <si>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</si>
  <si>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</si>
  <si>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</si>
  <si>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</si>
  <si>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</si>
  <si>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</si>
  <si>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</si>
  <si>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</si>
  <si>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</si>
  <si>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</si>
  <si>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</si>
  <si>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</si>
  <si>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</si>
  <si>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</si>
  <si>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</si>
  <si>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</si>
  <si>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</si>
  <si>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</si>
  <si>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</si>
  <si>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</si>
  <si>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</si>
  <si>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</si>
  <si>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</si>
  <si>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</si>
  <si>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</si>
  <si>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</si>
  <si>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</si>
  <si>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</si>
  <si>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</si>
  <si>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</si>
  <si>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</si>
  <si>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</si>
  <si>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</si>
  <si>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</si>
  <si>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</si>
  <si>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</si>
  <si>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</si>
  <si>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</si>
  <si>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</si>
  <si>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</si>
  <si>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</si>
  <si>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</si>
  <si>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</si>
  <si>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</si>
  <si>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</si>
  <si>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</si>
  <si>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</si>
  <si>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</si>
  <si>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</si>
  <si>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</si>
  <si>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</si>
  <si>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</si>
  <si>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</si>
  <si>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</si>
  <si>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</si>
  <si>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</si>
  <si>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</si>
  <si>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</si>
  <si>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</si>
  <si>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</si>
  <si>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</si>
  <si>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</si>
  <si>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</si>
  <si>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</si>
  <si>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Approved on:</t>
  </si>
  <si>
    <t>Prepared on:</t>
  </si>
  <si>
    <t>approved</t>
  </si>
  <si>
    <t>prepared</t>
  </si>
  <si>
    <t>extraordinary</t>
  </si>
  <si>
    <t>ordinary</t>
  </si>
  <si>
    <t>Hlavným predmetom činnosti je:</t>
  </si>
  <si>
    <t>1.</t>
  </si>
  <si>
    <t>Informácie o počte zamestnancov</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</si>
  <si>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</si>
  <si>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</si>
  <si>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</si>
  <si>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</si>
  <si>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</si>
  <si>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</si>
  <si>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Dlhodobý nehmotný majetok obstaraný iným spôsobom sa oceňuje spôsob oceňovania.</t>
  </si>
  <si>
    <t xml:space="preserve">Goodwill/ záporny goodwil vznikol ako rozdiel medzi obstarávacou cenou a podielom spoločnosti na reálnej hodnote obstaraného identifikovateľného majetku a záväzkov v deň obstarania. </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</si>
  <si>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</si>
  <si>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</si>
  <si>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</si>
  <si>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</si>
  <si>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Aktivované náklady na vývoj</t>
  </si>
  <si>
    <t>-</t>
  </si>
  <si>
    <t xml:space="preserve">Ostatný dlhodobý nehmotný majetok </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</si>
  <si>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</si>
  <si>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</si>
  <si>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</si>
  <si>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</si>
  <si>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Dlhodobý hmotný majetok získaný bezodplatne sa oceňuje reprodukčnou obstarávacou cenou a účtuje sa v prospech účtu ostatných kapitálových fondov. Reprodukčná obstarávacia cena tohto majetku bola stanovená na základe popis ako bola stanovená.</t>
  </si>
  <si>
    <t>Dlhodobý hmotný majetok obstaraný iným spôsobom sa oceňuje spôsob oceňovania.</t>
  </si>
  <si>
    <t>Náklady na technické zhodnotenie dlhodobého hmotného majetku zvyšujú jeho obstarávaciu cenu. Opravy a údržba sa účtujú do nákladov.</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</si>
  <si>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</si>
  <si>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</si>
  <si>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</si>
  <si>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</si>
  <si>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</si>
  <si>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</si>
  <si>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</si>
  <si>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</si>
  <si>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</si>
  <si>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Krátkodobý finančný majetok tvoria ceniny, peniaze v hotovosti a na bankových účtoch, cenné papiere určené na obchodovanie, dlžné cenné papiere so splatnosťou do jedného roka držané do doby splatnosti, vlastné akcie, vlastné dlhopisy a ostatné realizovateľné cenné papiere.</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</si>
  <si>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</si>
  <si>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</si>
  <si>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</si>
  <si>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t xml:space="preserve">cenné papiere, ktoré predstavujú podiely v dcérskej a pridruženej spoločnosti metódou vlastného imania, zmena hodnoty sa účtuje na účty vlastného imania ako oceňovacie rozdiely z precenenia majetku a záväzkov /obstarávacou  cenou  zníženou o opravnú položku </t>
  </si>
  <si>
    <t>cenné papiere držané do splatnosti sa preceňujú o rozdiel medzi obstarávacou cenou bez kupónu a menovitou hodnotou. Tento rozdiel sa účtuje podľa vecnej a časovej súvislosti do nákladov alebo výnosov</t>
  </si>
  <si>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</si>
  <si>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</si>
  <si>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t>Nakupované zásoby sú ocenené obstarávacími cenami s použitím metódy  "first in, first out" (FIFO - prvá cena pre ocenenie prírastku zásob sa použije ako prvá cena pre ocenenie úbytku zásob)/, s použitím pevných cien a oceňovacích rozdielov /váženým aritmetickým priemerom. Obstarávacia cena zásob zahŕňa cenu obstarania a náklady súvisiace s ich obstaraním (náklady na prepravu, clo, provízie, atď.). Prijaté zľavy, diskonty, rabaty znižujú obstarávaciu cenu zásob.</t>
  </si>
  <si>
    <t>Zásoby vytvorené vlastnou činnosťou sa oceňujú vlastnými nákladmi. Vlastné náklady zahŕňajú priame materiálové a mzdové náklady a nepriame výrobné náklady. Výrobné režijné náklady zahŕňajú popis.</t>
  </si>
  <si>
    <t xml:space="preserve">Zásoby obstarané iným spôsobom sa oceňujú spôsob oceňovania </t>
  </si>
  <si>
    <t xml:space="preserve">V prípade prechodného zníženia úžitkovej hodnoty zásob sa tvorí  opravná položka. </t>
  </si>
  <si>
    <t xml:space="preserve">e)    Zákazková výroba </t>
  </si>
  <si>
    <t>d)    Zásoby</t>
  </si>
  <si>
    <t>c)    Finančný majetok</t>
  </si>
  <si>
    <t>Zákazková výroba sa oceňuje metódou percenta dokončenia, pričom stupeň dokončenia zákazky sa zisťuje ako (vyber relevantné):</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</si>
  <si>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</si>
  <si>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 xml:space="preserve">f)    Zákazková výstavba nehnuteľností určených na predaj </t>
  </si>
  <si>
    <t>O zákazkovej výstavbe nehnuteľnosti určenej na predaj sa účtuje na základe posúdenia indikátorov priebežného transferu zhotoviteľom, pričom rozhodnutie zhotoviteľa o existencii priebežného transferu, zhodnotenie a opis indikátorov sa uvádzajú v poznámkach účtovnej závierky.</t>
  </si>
  <si>
    <t>Zákazková výstavba nehnuteľnosti určenej na predaj sa oceňuje metódou percenta dokončenia alebo metódou nulového zisku.</t>
  </si>
  <si>
    <t>g)    Pohľadávky</t>
  </si>
  <si>
    <t>Ak je zostatková doba splatnosti pohľadávky dlhšia ako jeden rok, tvorí sa opravná položka, ktorá predstavuje rozdiel medzi menovitou a súčasnou hodnotou pohľadávky</t>
  </si>
  <si>
    <t>h)    Náklady budúcich období a príjmy budúcich období</t>
  </si>
  <si>
    <t>Náklady budúcich období a príjmy budúcich období sa oceňujú ich menovitou hodnotou, pričom sa vykazujú vo výške, ktorá je potrebná na dodržanie zásady vecnej a časovej súvislosti s účtovným obdobím.</t>
  </si>
  <si>
    <t xml:space="preserve">i)    Záväzky </t>
  </si>
  <si>
    <t>Dlhodobé i krátkodobé záväzky sa vykazujú v menovitých hodnotách. V položke iné záväzky sa vykazujú taktiež  hodnoty zistené pri ocenení finančných derivátov reálnou hodnotou.</t>
  </si>
  <si>
    <t>Dlhodobé, krátkodobé úvery sa vykazujú v menovitej hodnote. Za krátkodobý úver sa považuje aj časť dlhodobých úverov, ktorá je splatná do jedného roka od súvahového dňa.</t>
  </si>
  <si>
    <t xml:space="preserve">j)    Rezervy </t>
  </si>
  <si>
    <t>Rezervy sú záväzky s neurčitým časovým vymedzením alebo výškou, tvoria sa na krytie  známych rizík alebo strát z podnikania. Oceňujú sa v očakávanej výške záväzku.</t>
  </si>
  <si>
    <t>Podmienené záväzky (pokiaľ existujú) nie sú vykázané súvahe z dôvodu vysokej neistoty pri stanovení ich výšky,  alebo termínu plnenia.</t>
  </si>
  <si>
    <t>k)    Výdavky budúcich období a výnosy budúcich období</t>
  </si>
  <si>
    <t>Výdavky budúcich období a výnosy budúcich období sa oceňujú ich menovitou hodnotou, pričom sa vykazujú vo výške, ktorá je potrebná na dodržanie zásady vecnej a časovej súvislosti s účtovným obdobím.</t>
  </si>
  <si>
    <t>l)    Vlastné imanie</t>
  </si>
  <si>
    <t xml:space="preserve">Vlastné imanie sa skladá zo základného imania, emisného ážia , kapitálových fondov, oceňovacích rozdielov, zákonného rezervného fondu a výsledku hospodárenia v schvaľovacom konaní. </t>
  </si>
  <si>
    <t>Základné imanie spoločnosti sa vykazuje vo výške zapísanej v obchodnom registri okresného/krajského súdu. Prípadné zvýšenie alebo zníženie základného imania na základe rozhodnutia valného zhromaždenia, ktoré nebolo ku dňu účtovnej závierky zaregistrované, sa vykazuje ako zmeny základného imania. Vklady presahujúce základné imanie sa vykazujú ako emisné ážio. Ostatné kapitálové fondy sú tvorené peňažnými či nepeňažnými vkladmi nad hodnotu základného imania, darmi _, a pod.</t>
  </si>
  <si>
    <t xml:space="preserve">Spoločnosť vytvára rezervný fond   popis  </t>
  </si>
  <si>
    <t>m)    Transakcie v cudzích menách</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</si>
  <si>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</si>
  <si>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</si>
  <si>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</si>
  <si>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n)    Výnosy</t>
  </si>
  <si>
    <t xml:space="preserve">Tržby za vlastné výkony a tovar neobsahujú daň z pridanej hodnoty. Sú tiež znížené o zľavy a zrážky (rabaty, bonusy, skontá, dobropisy a pod.). Tržby sú účtované ku dňu splnenia dodávky alebo služby. </t>
  </si>
  <si>
    <t>Popíšte stručne spôsob účtovania o výnosoch z hlavnej činnosti a o výnosoch z neobvyklých činností.</t>
  </si>
  <si>
    <t>o)   Deriváty</t>
  </si>
  <si>
    <t>Deriváty sa členia na deriváty určené na obchodovanie a zabezpečovacie deriváty. Ako zabezpečovacie deriváty sa účtujú deriváty, ktoré spĺňajú súčasne tieto podmienky:</t>
  </si>
  <si>
    <t>V ostatných prípadoch sa jedná o deriváty určené na obchodovanie.</t>
  </si>
  <si>
    <t>Deriváty sa prvotne oceňujú obstarávacími cenami. V súvahe sú deriváty vykázané ako súčasť iných krátkodobých/dlhodobých pohľadávok, resp. záväzkov.</t>
  </si>
  <si>
    <t>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(napríklad kurzy Národnej banky Slovenska, zverejnené úrokové sadzby medzibankového trhu,  verejne dostupné ratingy ratingových agentúr). Ak sa odborný odhad nedá vypracovať, alebo ak sú náklady na získanie informácií o precenení neúmerné jeho významu, potom sa o reálnej hodnote neúčtuje, ak nie je zrejmé, že došlo k znehodnoteniu derivátu.</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</si>
  <si>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</si>
  <si>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 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</si>
  <si>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p)   Finančný lízing</t>
  </si>
  <si>
    <t xml:space="preserve">Spoločnosť účtuje o finančnom lízingu v prípade zmlúv uzatvorených </t>
  </si>
  <si>
    <t xml:space="preserve">po 1. januári  2004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</si>
  <si>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</si>
  <si>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q)   Daň z príjmu</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</si>
  <si>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</si>
  <si>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</si>
  <si>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</si>
  <si>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</si>
  <si>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</si>
  <si>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t>r)   Dotácie/Investičné ponuky</t>
  </si>
  <si>
    <t>Pokiaľ existujú, popísať druh a podmienky.</t>
  </si>
  <si>
    <r>
      <t>4.</t>
    </r>
    <r>
      <rPr>
        <b/>
        <sz val="7"/>
        <color theme="1"/>
        <rFont val="Times New Roman"/>
        <family val="1"/>
        <charset val="238"/>
      </rPr>
      <t>      </t>
    </r>
    <r>
      <rPr>
        <b/>
        <u/>
        <sz val="10"/>
        <color theme="1"/>
        <rFont val="Arial"/>
        <family val="2"/>
        <charset val="238"/>
      </rPr>
      <t>DLHODOBÝ MAJETOK</t>
    </r>
  </si>
  <si>
    <t>Poistenie majetku</t>
  </si>
  <si>
    <t>Informácie o opravných položkách k zásobám</t>
  </si>
  <si>
    <t xml:space="preserve">Zúčtovanie OP z dôvodu zániku opodstat-
nenosti
</t>
  </si>
  <si>
    <t>Informácie o nehnuteľnostiach na predaj</t>
  </si>
  <si>
    <t>Informácie o zásobách, na ktoré je zriadené záložné právo a o zásobách, pri ktorých má účtovná jednotka obmedzené právo s nimi nakladať</t>
  </si>
  <si>
    <r>
      <t xml:space="preserve">5.      </t>
    </r>
    <r>
      <rPr>
        <b/>
        <u/>
        <sz val="10"/>
        <color theme="1"/>
        <rFont val="Arial"/>
        <family val="2"/>
        <charset val="238"/>
      </rPr>
      <t>ZÁSOBY</t>
    </r>
  </si>
  <si>
    <r>
      <t xml:space="preserve">6.      </t>
    </r>
    <r>
      <rPr>
        <b/>
        <u/>
        <sz val="10"/>
        <color theme="1"/>
        <rFont val="Arial"/>
        <family val="2"/>
        <charset val="238"/>
      </rPr>
      <t>ZÁKAZKOVÁ VÝROBA</t>
    </r>
  </si>
  <si>
    <t>Informácie o zákazkovej výrobe a o zákazkovej výstavbe nehnuteľnosti určenej na predaj</t>
  </si>
  <si>
    <t>12.2</t>
  </si>
  <si>
    <t>Informácie o vývoji opravnej položky k pohľadávkam</t>
  </si>
  <si>
    <t>Informácie o vekovej štruktúre pohľadávok</t>
  </si>
  <si>
    <t>Informácie o pohľadávkach zabezpečených záložným právom alebo inou formou zabezpečenia</t>
  </si>
  <si>
    <r>
      <t xml:space="preserve">7.      </t>
    </r>
    <r>
      <rPr>
        <b/>
        <u/>
        <sz val="10"/>
        <color theme="1"/>
        <rFont val="Arial"/>
        <family val="2"/>
        <charset val="238"/>
      </rPr>
      <t>POHĽADÁVKY</t>
    </r>
  </si>
  <si>
    <t>Informácie o krátkodobom finančnom majetku</t>
  </si>
  <si>
    <r>
      <t xml:space="preserve">8.      </t>
    </r>
    <r>
      <rPr>
        <b/>
        <u/>
        <sz val="10"/>
        <color theme="1"/>
        <rFont val="Arial"/>
        <family val="2"/>
        <charset val="238"/>
      </rPr>
      <t>FINANČNÉ ÚČTY</t>
    </r>
  </si>
  <si>
    <t>Informácie o významných položkách časového rozlíšenia</t>
  </si>
  <si>
    <r>
      <t xml:space="preserve">9.      </t>
    </r>
    <r>
      <rPr>
        <b/>
        <u/>
        <sz val="10"/>
        <color theme="1"/>
        <rFont val="Arial"/>
        <family val="2"/>
        <charset val="238"/>
      </rPr>
      <t>ČASOVÉ ROZLÍŠENIE</t>
    </r>
  </si>
  <si>
    <r>
      <t xml:space="preserve">10.      </t>
    </r>
    <r>
      <rPr>
        <b/>
        <u/>
        <sz val="10"/>
        <color theme="1"/>
        <rFont val="Arial"/>
        <family val="2"/>
        <charset val="238"/>
      </rPr>
      <t>MAJETOK PRENAJATÝ FORMOU FINANČNÉHO PRENÁJMU (SPOLOČNOSŤ JE PRENAJÍMATEĽOM)</t>
    </r>
  </si>
  <si>
    <t>Informácie o majetku prenajatom formou finančného prenájmu</t>
  </si>
  <si>
    <r>
      <t xml:space="preserve">11.      </t>
    </r>
    <r>
      <rPr>
        <b/>
        <u/>
        <sz val="10"/>
        <color theme="1"/>
        <rFont val="Arial"/>
        <family val="2"/>
        <charset val="238"/>
      </rPr>
      <t>VLASTNÉ IMANIE</t>
    </r>
  </si>
  <si>
    <t>Informácie o rozdelení účtovného zisku alebo o vysporiadaní účtovnej straty</t>
  </si>
  <si>
    <t>24.1</t>
  </si>
  <si>
    <t>24.2.</t>
  </si>
  <si>
    <r>
      <t xml:space="preserve">12.      </t>
    </r>
    <r>
      <rPr>
        <b/>
        <u/>
        <sz val="10"/>
        <color theme="1"/>
        <rFont val="Arial"/>
        <family val="2"/>
        <charset val="238"/>
      </rPr>
      <t>REZERVY</t>
    </r>
  </si>
  <si>
    <t>Informácie o rezervách</t>
  </si>
  <si>
    <t>25.1</t>
  </si>
  <si>
    <t>25.2</t>
  </si>
  <si>
    <t>Rezervy sú vytvorené z dôvodu popis každej z rezerv a predpokladaný rok použitia.</t>
  </si>
  <si>
    <r>
      <t xml:space="preserve">13.      </t>
    </r>
    <r>
      <rPr>
        <b/>
        <u/>
        <sz val="10"/>
        <color theme="1"/>
        <rFont val="Arial"/>
        <family val="2"/>
        <charset val="238"/>
      </rPr>
      <t>ZÁVÄZKY</t>
    </r>
  </si>
  <si>
    <t>Informácie o záväzkoch</t>
  </si>
  <si>
    <t>Informácie o vydaných dlhopisoch</t>
  </si>
  <si>
    <t>Informácie o bankových úveroch, pôžičkách a krátkodobých finančných výpomociach</t>
  </si>
  <si>
    <t xml:space="preserve">Informácie o odloženej daňovej pohľadávke alebo o odloženom daňovom záväzku </t>
  </si>
  <si>
    <t>Informácie o významných položkách časového rozlíšenia na strane pasív</t>
  </si>
  <si>
    <t>Výdavky budúcich období dlhodobé, z toho:</t>
  </si>
  <si>
    <t>Výdavky budúcich období krátkodobé, z toho:</t>
  </si>
  <si>
    <t>Informácie o významných položkách derivátov za bežné účtovné obdobie</t>
  </si>
  <si>
    <t>Revenues from merchandise (604,607)</t>
  </si>
  <si>
    <t>Tržby</t>
  </si>
  <si>
    <t>Informácie o tržbách</t>
  </si>
  <si>
    <t xml:space="preserve">Údaje o zmene stavu vnútropodnikových zásob </t>
  </si>
  <si>
    <t>Informácie o zmene stavu vnútroorganizačných zásob</t>
  </si>
  <si>
    <t>Zmena stavu vnútroorganizačných zásob vo výkaze ziskov a strát</t>
  </si>
  <si>
    <t>Informácie o výnosoch pri aktivácii nákladov a o výnosoch z hospodárskej činnosti, finančnej činnosti a mimoriadnej činnosti</t>
  </si>
  <si>
    <t>Informácie o čistom obrate</t>
  </si>
  <si>
    <t>Náklady</t>
  </si>
  <si>
    <t>Informácie o nákladoch</t>
  </si>
  <si>
    <t>Dane z príjmov</t>
  </si>
  <si>
    <t>Informácie o daniach z príjmov</t>
  </si>
  <si>
    <t>Daň v %</t>
  </si>
  <si>
    <t>Údaje o príjmoch a výhodách členov štatutárnych, dozorných a iných orgánov</t>
  </si>
  <si>
    <t>Informácie o príjmoch a výhodách členov štatutárnych orgánov, dozorných orgánov a iných orgánov</t>
  </si>
  <si>
    <t>strana</t>
  </si>
  <si>
    <t>Metóda odpisovania</t>
  </si>
  <si>
    <t>#</t>
  </si>
  <si>
    <t>3.1</t>
  </si>
  <si>
    <t>a)   Dlhodobý nehmotný majetok</t>
  </si>
  <si>
    <t>Informácie o dlhodobom nehmotnom majetku</t>
  </si>
  <si>
    <t>3.2</t>
  </si>
  <si>
    <t>b)   Dlhodobý hmotný majetok</t>
  </si>
  <si>
    <t>Informácie o dlhodobom hmotnom majetku</t>
  </si>
  <si>
    <t>5.1</t>
  </si>
  <si>
    <t>Pestovateľ-  ské celky 
trvalých porastov</t>
  </si>
  <si>
    <t>5.2</t>
  </si>
  <si>
    <t>c)   Dlhodobý finančný majetok</t>
  </si>
  <si>
    <t>Informácie o dlhodobom finančnom majetku</t>
  </si>
  <si>
    <t>POZNÁMKY</t>
  </si>
  <si>
    <t>priebežná</t>
  </si>
  <si>
    <t>dokončenie niektorých častí zákazky, napr. dokončenie poschodia domu k celkovému počtu poschodí domu.</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</si>
  <si>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</si>
  <si>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</si>
  <si>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</si>
  <si>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</si>
  <si>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</si>
  <si>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</si>
  <si>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</si>
  <si>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</si>
  <si>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</si>
  <si>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</si>
  <si>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</si>
  <si>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</si>
  <si>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</si>
  <si>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</si>
  <si>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</si>
  <si>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</si>
  <si>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</si>
  <si>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</si>
  <si>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</si>
  <si>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</si>
  <si>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</si>
  <si>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</si>
  <si>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</si>
  <si>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</si>
  <si>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</si>
  <si>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</si>
  <si>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</si>
  <si>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</si>
  <si>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</si>
  <si>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</si>
  <si>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</si>
  <si>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</si>
  <si>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</si>
  <si>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</si>
  <si>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</si>
  <si>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</si>
  <si>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</si>
  <si>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</si>
  <si>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</si>
  <si>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</si>
  <si>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</si>
  <si>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</si>
  <si>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</si>
  <si>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</si>
  <si>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</si>
  <si>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</si>
  <si>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</si>
  <si>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</si>
  <si>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</si>
  <si>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</si>
  <si>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</si>
  <si>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</si>
  <si>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</si>
  <si>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</si>
  <si>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</si>
  <si>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</si>
  <si>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</si>
  <si>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</si>
  <si>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</si>
  <si>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</si>
  <si>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</si>
  <si>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</si>
  <si>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</si>
  <si>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</si>
  <si>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</si>
  <si>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</si>
  <si>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</si>
  <si>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</si>
  <si>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</si>
  <si>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</si>
  <si>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</si>
  <si>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</si>
  <si>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</si>
  <si>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</si>
  <si>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</si>
  <si>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</si>
  <si>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</si>
  <si>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</si>
  <si>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</si>
  <si>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</si>
  <si>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</si>
  <si>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</si>
  <si>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</si>
  <si>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</si>
  <si>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</si>
  <si>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</si>
  <si>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</si>
  <si>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</si>
  <si>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</si>
  <si>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</si>
  <si>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</si>
  <si>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</si>
  <si>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</si>
  <si>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</si>
  <si>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</si>
  <si>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</si>
  <si>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</si>
  <si>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</si>
  <si>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</si>
  <si>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</si>
  <si>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</si>
  <si>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</si>
  <si>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</si>
  <si>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</si>
  <si>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</si>
  <si>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</si>
  <si>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</si>
  <si>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</si>
  <si>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</si>
  <si>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</si>
  <si>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</si>
  <si>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</si>
  <si>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</si>
  <si>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</si>
  <si>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</si>
  <si>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</si>
  <si>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</si>
  <si>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</si>
  <si>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</si>
  <si>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</si>
  <si>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</si>
  <si>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</si>
  <si>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</si>
  <si>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</si>
  <si>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</si>
  <si>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</si>
  <si>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</si>
  <si>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</si>
  <si>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</si>
  <si>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</si>
  <si>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</si>
  <si>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</si>
  <si>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</si>
  <si>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</si>
  <si>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</si>
  <si>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</si>
  <si>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</si>
  <si>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</si>
  <si>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</si>
  <si>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</si>
  <si>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</si>
  <si>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</si>
  <si>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</si>
  <si>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</si>
  <si>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</si>
  <si>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</si>
  <si>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</si>
  <si>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</si>
  <si>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</si>
  <si>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</si>
  <si>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</si>
  <si>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</si>
  <si>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</si>
  <si>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</si>
  <si>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</si>
  <si>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</si>
  <si>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</si>
  <si>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</si>
  <si>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</si>
  <si>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</si>
  <si>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</si>
  <si>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</si>
  <si>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</si>
  <si>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</si>
  <si>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</si>
  <si>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</si>
  <si>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</si>
  <si>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</si>
  <si>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</si>
  <si>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</si>
  <si>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</si>
  <si>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</si>
  <si>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</si>
  <si>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</si>
  <si>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</si>
  <si>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</si>
  <si>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</si>
  <si>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</si>
  <si>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</si>
  <si>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</si>
  <si>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</si>
  <si>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</si>
  <si>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</si>
  <si>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</si>
  <si>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</si>
  <si>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</si>
  <si>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</si>
  <si>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</si>
  <si>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</si>
  <si>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</si>
  <si>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</si>
  <si>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</si>
  <si>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</si>
  <si>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</si>
  <si>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</si>
  <si>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</si>
  <si>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</si>
  <si>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</si>
  <si>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</si>
  <si>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</si>
  <si>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</si>
  <si>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</si>
  <si>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</si>
  <si>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</si>
  <si>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</si>
  <si>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</si>
  <si>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</si>
  <si>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</si>
  <si>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</si>
  <si>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</si>
  <si>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</si>
  <si>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</si>
  <si>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</si>
  <si>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</si>
  <si>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</si>
  <si>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</si>
  <si>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</si>
  <si>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</si>
  <si>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</si>
  <si>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</si>
  <si>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</si>
  <si>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</si>
  <si>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</si>
  <si>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</si>
  <si>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</si>
  <si>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</si>
  <si>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</si>
  <si>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</si>
  <si>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</si>
  <si>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</si>
  <si>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</si>
  <si>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</si>
  <si>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</si>
  <si>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</si>
  <si>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</si>
  <si>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</si>
  <si>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</si>
  <si>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</si>
  <si>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</si>
  <si>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</si>
  <si>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</si>
  <si>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</si>
  <si>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</si>
  <si>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</si>
  <si>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</si>
  <si>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</si>
  <si>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</si>
  <si>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</si>
  <si>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</si>
  <si>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</si>
  <si>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</si>
  <si>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</si>
  <si>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</si>
  <si>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</si>
  <si>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</si>
  <si>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</si>
  <si>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</si>
  <si>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</si>
  <si>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</si>
  <si>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</si>
  <si>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</si>
  <si>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</si>
  <si>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</si>
  <si>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</si>
  <si>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</si>
  <si>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</si>
  <si>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</si>
  <si>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</si>
  <si>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</si>
  <si>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</si>
  <si>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</si>
  <si>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</si>
  <si>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</si>
  <si>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</si>
  <si>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</si>
  <si>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</si>
  <si>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</si>
  <si>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</si>
  <si>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</si>
  <si>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</si>
  <si>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</si>
  <si>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</si>
  <si>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</si>
  <si>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</si>
  <si>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</si>
  <si>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</si>
  <si>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</si>
  <si>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</si>
  <si>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</si>
  <si>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</si>
  <si>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</si>
  <si>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</si>
  <si>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</si>
  <si>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</si>
  <si>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</si>
  <si>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</si>
  <si>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</si>
  <si>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</si>
  <si>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</si>
  <si>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</si>
  <si>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</si>
  <si>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</si>
  <si>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</si>
  <si>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</si>
  <si>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</si>
  <si>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</si>
  <si>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</si>
  <si>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</si>
  <si>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</si>
  <si>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</si>
  <si>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</si>
  <si>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cenné papiere určené na obchodovanie a realizovateľné cenné papiere reálnou hodnotou, zmena reálnej hodnoty sa účtuje do nákladov alebo výnosov</t>
  </si>
  <si>
    <t>pomer skutočne vynaložených nákladov na zákazku k celkovým nákladom na zákazku podľa rozpočtu,</t>
  </si>
  <si>
    <t>posúdenie, zhodnotenie vykonanej práce, napr. odpracované hodiny, počet ukončených operácií,</t>
  </si>
  <si>
    <t>zodpovedajú stratégii účtovnej jednotky v riadení rizík,</t>
  </si>
  <si>
    <t>zabezpečovací vzťah je od začiatku formálne zdokumentovaný</t>
  </si>
  <si>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</si>
  <si>
    <t>do 31. decembra 2003 tak, že lízingové splátky zahŕňa do nákladov a  hodnotu prenajatého majetku aktivuje v dobe, keď zmluva o prenájme skončí a uplatňuje sa možnosť nákupu. Splátky nájomného hradené vopred sa časovo rozlišujú.</t>
  </si>
  <si>
    <t>s)   Opravy chýb minulých účtovných období</t>
  </si>
  <si>
    <t>Spoločnosť účtovala o oprave významných chýb minulých účtovných období účtovanej v bežnom účtovnom</t>
  </si>
  <si>
    <t xml:space="preserve">období v sume EUR xxx s vpyvom na nerozdelený zisk minulých rokov alebo na neuhradenú stratu minulých rokov; </t>
  </si>
  <si>
    <t>súčasne môže účtovná jednotka uviesť aj informácie o oprave nevýznamných chýb minulých účtovných období</t>
  </si>
  <si>
    <t>účtovanej v bežnom účtovnom období s uvedením sumy vplyvu na výsledok hospodárenia bežného účtovného obdobia</t>
  </si>
  <si>
    <t>Pohľadávky voči DÚJ a MÚJ</t>
  </si>
  <si>
    <t>Ostatné pohľadávky v rámci kons. celku</t>
  </si>
  <si>
    <t>Pohľadávky voči voči DÚJ a MÚJ</t>
  </si>
  <si>
    <t>Pohľadávky voči DÚJ a MÚJ</t>
  </si>
  <si>
    <t>Bežné účty v banke alebo v pobočke zahraničnej banky</t>
  </si>
  <si>
    <t>Vkladové účty v banke alebo v pobočke zahraničnej banky termínované</t>
  </si>
  <si>
    <r>
      <t>14.     </t>
    </r>
    <r>
      <rPr>
        <b/>
        <u/>
        <sz val="10"/>
        <color theme="1"/>
        <rFont val="Arial"/>
        <family val="2"/>
        <charset val="238"/>
      </rPr>
      <t>ODLOŽENÁ DAŇ Z PRÍJMOV</t>
    </r>
  </si>
  <si>
    <r>
      <t>15.     </t>
    </r>
    <r>
      <rPr>
        <b/>
        <u/>
        <sz val="10"/>
        <color theme="1"/>
        <rFont val="Arial"/>
        <family val="2"/>
        <charset val="238"/>
      </rPr>
      <t>INFORMÁCIE O ZÁVAZKOCH ZO SOCIÁLNEHO FONDU</t>
    </r>
  </si>
  <si>
    <r>
      <t xml:space="preserve">16.      </t>
    </r>
    <r>
      <rPr>
        <b/>
        <u/>
        <sz val="10"/>
        <color theme="1"/>
        <rFont val="Arial"/>
        <family val="2"/>
        <charset val="238"/>
      </rPr>
      <t>BANKOVÉ ÚVERY A FINANČNÉ VÝPOMOCI</t>
    </r>
  </si>
  <si>
    <r>
      <t>17.     </t>
    </r>
    <r>
      <rPr>
        <b/>
        <u/>
        <sz val="10"/>
        <color theme="1"/>
        <rFont val="Arial"/>
        <family val="2"/>
        <charset val="238"/>
      </rPr>
      <t>ČASOVÉ ROZLÍŠENIE</t>
    </r>
  </si>
  <si>
    <r>
      <t>18.     </t>
    </r>
    <r>
      <rPr>
        <b/>
        <u/>
        <sz val="10"/>
        <color theme="1"/>
        <rFont val="Arial"/>
        <family val="2"/>
        <charset val="238"/>
      </rPr>
      <t>DERIVÁTY</t>
    </r>
  </si>
  <si>
    <r>
      <t>19.     </t>
    </r>
    <r>
      <rPr>
        <b/>
        <u/>
        <sz val="10"/>
        <color theme="1"/>
        <rFont val="Arial"/>
        <family val="2"/>
        <charset val="238"/>
      </rPr>
      <t>LÍZING (SPOLOČNOSŤ JE NÁJOMCOM)</t>
    </r>
  </si>
  <si>
    <r>
      <t>20.     </t>
    </r>
    <r>
      <rPr>
        <b/>
        <u/>
        <sz val="10"/>
        <color theme="1"/>
        <rFont val="Arial"/>
        <family val="2"/>
        <charset val="238"/>
      </rPr>
      <t xml:space="preserve">PODMIENENÉ ZÁVÄZKY A AKTÍVA, PODSÚVAHOVÉ POLOŽKY </t>
    </r>
  </si>
  <si>
    <r>
      <t>21.     </t>
    </r>
    <r>
      <rPr>
        <b/>
        <u/>
        <sz val="10"/>
        <color theme="1"/>
        <rFont val="Arial"/>
        <family val="2"/>
        <charset val="238"/>
      </rPr>
      <t>VÝNOSY A NÁKLADY</t>
    </r>
  </si>
  <si>
    <t>Vplyv nevykázanej odloženej daňovej pohľadávky</t>
  </si>
  <si>
    <t>Zmena sadzby dane</t>
  </si>
  <si>
    <t>2.1</t>
  </si>
  <si>
    <t>Náklady voči audítorovi, audítorskej spoločnosti</t>
  </si>
  <si>
    <t>Aktivácia nákladov a výnosy z hospodárskej činnosti, finančnej činnosti a mimoriadnej činnosti</t>
  </si>
  <si>
    <t>Hodnota predmetu záložného práva</t>
  </si>
  <si>
    <t>Hodnota pohľadávky</t>
  </si>
  <si>
    <t>Úhrada straty spoločníkmi, členmi</t>
  </si>
  <si>
    <t>Informácie o záväzkoch zo sociálneho fondu</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</si>
  <si>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</si>
  <si>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</si>
  <si>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</si>
  <si>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</si>
  <si>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</si>
  <si>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</si>
  <si>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</si>
  <si>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</si>
  <si>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</si>
  <si>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</si>
  <si>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</si>
  <si>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</si>
  <si>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</si>
  <si>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</si>
  <si>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</si>
  <si>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</si>
  <si>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Spoločnosť v bežnom účtovnom období neúčtovala o oprave významných chýb minulých období "alebo"</t>
  </si>
  <si>
    <t>Pohľadávky sa oceňujú menovitou hodnotou. Postúpené pohľadávky a pohľadávky nadobudnuté vkladom do základného imania sa oceňujú obstarávacou cenou. Ocenenie pochybných pohľadávok sa upravuje na ich realizovateľnú  hodnotu  opravnými  položkami.</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</si>
  <si>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</si>
  <si>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</si>
  <si>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</si>
  <si>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</si>
  <si>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</si>
  <si>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</si>
  <si>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</si>
  <si>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</si>
  <si>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</si>
  <si>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</si>
  <si>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1.a.</t>
  </si>
  <si>
    <t>1.b.</t>
  </si>
  <si>
    <t>1.c.</t>
  </si>
  <si>
    <t>A.V.1.</t>
  </si>
  <si>
    <t>A.VI.</t>
  </si>
  <si>
    <t>A.VI.1.</t>
  </si>
  <si>
    <t>A.VII.</t>
  </si>
  <si>
    <t>A.VII.1.</t>
  </si>
  <si>
    <t>A.VIII.</t>
  </si>
  <si>
    <t>12.</t>
  </si>
  <si>
    <t>126</t>
  </si>
  <si>
    <t>127</t>
  </si>
  <si>
    <t>128</t>
  </si>
  <si>
    <t>129</t>
  </si>
  <si>
    <t>130</t>
  </si>
  <si>
    <t>131</t>
  </si>
  <si>
    <t>132</t>
  </si>
  <si>
    <t>133</t>
  </si>
  <si>
    <t>134</t>
  </si>
  <si>
    <t>135</t>
  </si>
  <si>
    <t>136</t>
  </si>
  <si>
    <t>137</t>
  </si>
  <si>
    <t>138</t>
  </si>
  <si>
    <t>B.VI.</t>
  </si>
  <si>
    <t>139</t>
  </si>
  <si>
    <t>B.VII.</t>
  </si>
  <si>
    <t>140</t>
  </si>
  <si>
    <t>141</t>
  </si>
  <si>
    <t>142</t>
  </si>
  <si>
    <t>143</t>
  </si>
  <si>
    <t>144</t>
  </si>
  <si>
    <t>145</t>
  </si>
  <si>
    <t>II.</t>
  </si>
  <si>
    <t>III.</t>
  </si>
  <si>
    <t>IV.</t>
  </si>
  <si>
    <t>VI.</t>
  </si>
  <si>
    <t>VII.</t>
  </si>
  <si>
    <t>E.1.</t>
  </si>
  <si>
    <t>G.1</t>
  </si>
  <si>
    <t>VIII.</t>
  </si>
  <si>
    <t>IX.</t>
  </si>
  <si>
    <t>IX.1.</t>
  </si>
  <si>
    <t>X.</t>
  </si>
  <si>
    <t>X.1</t>
  </si>
  <si>
    <t>XI.</t>
  </si>
  <si>
    <t>XI.1</t>
  </si>
  <si>
    <t>XII.</t>
  </si>
  <si>
    <t>XIII.</t>
  </si>
  <si>
    <t>XIV.</t>
  </si>
  <si>
    <t>N.1.</t>
  </si>
  <si>
    <t>Q.</t>
  </si>
  <si>
    <t>****</t>
  </si>
  <si>
    <t>R</t>
  </si>
  <si>
    <t>R.1</t>
  </si>
  <si>
    <t>UZPODv14_2</t>
  </si>
  <si>
    <t xml:space="preserve">Súvaha
Úč POD 1 - 01
</t>
  </si>
  <si>
    <t>SPOLU MAJETOK
r. 02 + r. 33 + r. 74</t>
  </si>
  <si>
    <t>Neobežný majetok r. 03 + r. 11 + r. 21</t>
  </si>
  <si>
    <t>Dlhodobý nehmotný majetok súčet (r. 04 až r. 10)</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</si>
  <si>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</si>
  <si>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</si>
  <si>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</si>
  <si>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</si>
  <si>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</si>
  <si>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</si>
  <si>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</si>
  <si>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</si>
  <si>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</si>
  <si>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</si>
  <si>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</si>
  <si>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</si>
  <si>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</si>
  <si>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</si>
  <si>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</si>
  <si>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</si>
  <si>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</si>
  <si>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</si>
  <si>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</si>
  <si>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</si>
  <si>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</si>
  <si>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</si>
  <si>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</si>
  <si>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</si>
  <si>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</si>
  <si>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</si>
  <si>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</si>
  <si>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</si>
  <si>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</si>
  <si>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</si>
  <si>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</si>
  <si>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</si>
  <si>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</si>
  <si>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</si>
  <si>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</si>
  <si>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</si>
  <si>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</si>
  <si>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</si>
  <si>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</si>
  <si>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</si>
  <si>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</si>
  <si>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</si>
  <si>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</si>
  <si>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</si>
  <si>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</si>
  <si>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</si>
  <si>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</si>
  <si>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</si>
  <si>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</si>
  <si>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</si>
  <si>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</si>
  <si>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</si>
  <si>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</si>
  <si>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</si>
  <si>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</si>
  <si>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</si>
  <si>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</si>
  <si>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</si>
  <si>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</si>
  <si>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</si>
  <si>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</si>
  <si>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</si>
  <si>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</si>
  <si>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</si>
  <si>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</si>
  <si>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</si>
  <si>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</si>
  <si>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</si>
  <si>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</si>
  <si>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</si>
  <si>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</si>
  <si>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</si>
  <si>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</si>
  <si>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</si>
  <si>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</si>
  <si>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</si>
  <si>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</si>
  <si>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</si>
  <si>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</si>
  <si>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</si>
  <si>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</si>
  <si>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</si>
  <si>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</si>
  <si>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</si>
  <si>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</si>
  <si>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</si>
  <si>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</si>
  <si>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</si>
  <si>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</si>
  <si>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</si>
  <si>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</si>
  <si>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</si>
  <si>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</si>
  <si>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</si>
  <si>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</si>
  <si>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</si>
  <si>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</si>
  <si>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</si>
  <si>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</si>
  <si>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</si>
  <si>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</si>
  <si>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</si>
  <si>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</si>
  <si>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</si>
  <si>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</si>
  <si>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</si>
  <si>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</si>
  <si>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</si>
  <si>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</si>
  <si>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</si>
  <si>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</si>
  <si>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</si>
  <si>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</si>
  <si>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</si>
  <si>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</si>
  <si>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</si>
  <si>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</si>
  <si>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</si>
  <si>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</si>
  <si>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</si>
  <si>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</si>
  <si>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</si>
  <si>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</si>
  <si>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</si>
  <si>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</si>
  <si>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</si>
  <si>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</si>
  <si>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</si>
  <si>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Income Statement Úč POD 1 - 01</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</si>
  <si>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</si>
  <si>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</si>
  <si>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</si>
  <si>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</si>
  <si>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</si>
  <si>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</si>
  <si>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</si>
  <si>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</si>
  <si>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</si>
  <si>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</si>
  <si>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</si>
  <si>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</si>
  <si>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</si>
  <si>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</si>
  <si>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</si>
  <si>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</si>
  <si>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</si>
  <si>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</si>
  <si>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</si>
  <si>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</si>
  <si>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</si>
  <si>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</si>
  <si>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</si>
  <si>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</si>
  <si>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</si>
  <si>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</si>
  <si>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</si>
  <si>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</si>
  <si>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</si>
  <si>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</si>
  <si>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</si>
  <si>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</si>
  <si>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</si>
  <si>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</si>
  <si>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</si>
  <si>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</si>
  <si>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</si>
  <si>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</si>
  <si>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</si>
  <si>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</si>
  <si>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</si>
  <si>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</si>
  <si>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</si>
  <si>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</si>
  <si>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</si>
  <si>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</si>
  <si>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</si>
  <si>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Client s.r.o.</t>
  </si>
  <si>
    <t>Účtovné zásady a metódy, ktoré spoločnosť používala pri zostavení účtovnej závierky za rok 2014 a 2013 sú nasledovné: (Pokiaľ došlo ku zmenám, špecifikujte).</t>
  </si>
  <si>
    <t>Poznámky Úč POD 3 - 01</t>
  </si>
  <si>
    <t>23.     INFORMÁCIE O ZMENÁCH VLASTNÉHO IMANIA</t>
  </si>
  <si>
    <r>
      <t>24.     </t>
    </r>
    <r>
      <rPr>
        <b/>
        <u/>
        <sz val="10"/>
        <color theme="1"/>
        <rFont val="Arial"/>
        <family val="2"/>
        <charset val="238"/>
      </rPr>
      <t xml:space="preserve">PREHĽAD O PEŇAŽNÝCH TOKOCH </t>
    </r>
  </si>
  <si>
    <r>
      <t>25.     </t>
    </r>
    <r>
      <rPr>
        <b/>
        <u/>
        <sz val="10"/>
        <color theme="1"/>
        <rFont val="Arial"/>
        <family val="2"/>
        <charset val="238"/>
      </rPr>
      <t>VÝZNAMNÉ UDALOSTI, KTORÉ NASTALI PO DNI, KU KTORÉMU SA ZOSTAVUJE ÚČTOVNÁ ZÁVIERKA</t>
    </r>
  </si>
  <si>
    <t>Lambda Control s.r.o. (ďalej len „spoločnosť”) je spoločnosť s ručením obmedzeným/akciová spoločnosť, ktorá bola dňa 21/05/1997 zapísaná do Obchodného registra vedenom na Okresnom súde Žilina, oddiel Sro, vložka 10321/L. Sídlo spoločnosti je Partizánska 242, 033 01 Liptovský Hrádok, Slovenská republika.</t>
  </si>
  <si>
    <t>V roku 2014 neboli uskutočnené žiadne významné zmeny v zápise do Obchodného registra.</t>
  </si>
  <si>
    <t xml:space="preserve">projektovanie elektrických zariadení do 100 V a bleskozvodov </t>
  </si>
  <si>
    <t xml:space="preserve">vývoj, výroba, montáž elektrických zaria- dení meracej a regulačnej techniky a spotrebnej elektroniky </t>
  </si>
  <si>
    <t xml:space="preserve">montáž, oprava a údržba elektrických zariadení do 1000 V v objektoch triedy A, vrátane elektroinštalácií  
  </t>
  </si>
  <si>
    <t>a bleskozvodovej ochrany</t>
  </si>
  <si>
    <t xml:space="preserve">výroba, montáž, oprava a údržba vyhradených elektrických zariadení s napätím do 1000 V vrátane </t>
  </si>
  <si>
    <t xml:space="preserve">bleskozvodov v objektoch bez nebezpečenstva výbuchu a v objektoch s nebezpečenstvom výbuchu </t>
  </si>
  <si>
    <t xml:space="preserve">a výroba rozvádzačov nn </t>
  </si>
  <si>
    <t>Informácie o štruktúre spoločníkov ku dňu, ku ktorému sa zostavuje účtovná závierka:</t>
  </si>
  <si>
    <t>Ing. Ľubomír Kubáň</t>
  </si>
  <si>
    <t>Ing. Leo Capko</t>
  </si>
  <si>
    <t>Spoločnosť nie je v žiadnom podniku neobmedzene ručiacim spoločníkom.</t>
  </si>
  <si>
    <t>Konatelia</t>
  </si>
  <si>
    <t>Spoločnosť nemá organizačnú zložku v zahraničí.</t>
  </si>
  <si>
    <t>Od 29.8.1999 - súčasnosť</t>
  </si>
  <si>
    <t>od 21.5.1997 - súčasnosť</t>
  </si>
  <si>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riadnaa</t>
    </r>
    <r>
      <rPr>
        <sz val="10"/>
        <color theme="1"/>
        <rFont val="Arial"/>
        <family val="2"/>
        <charset val="238"/>
      </rPr>
      <t xml:space="preserve"> účtovná závierka.</t>
    </r>
  </si>
  <si>
    <t>Účtovná závierka spoločnosti za predchádzajúce účtovné obdobie k 31. decembru 2013 bola schválená valným zhromaždením spoločnosti dňa 01/07/2018.</t>
  </si>
  <si>
    <t>rovnomerné</t>
  </si>
  <si>
    <t>Dlhodobý majetok je poistený v poisťovni Allianz Slovenská poisťovňa, a.s. Majetok spoločnosti je poistený na novú hodnotu.</t>
  </si>
  <si>
    <t>Spoločnosť nemá náplň pre túto položku.</t>
  </si>
  <si>
    <t>Ocenenie nadbytočných, zastaraných a nízkoobrátkových zásob sa znižuje na nižšiu úžitkovú hodnotu prostredníctvom opravných položiek. Spoločnosť k 31/12/2018 netvorila opravnú položku k zásobám.</t>
  </si>
  <si>
    <t>Poistenie a uroky</t>
  </si>
  <si>
    <t>Základné imanie spoločnosti je zložené z upísaných a splatených vkladov spoločníkov.</t>
  </si>
  <si>
    <t>Spoločnosť nemá náplň pre túto polžoku.</t>
  </si>
  <si>
    <t>Slovenská republika a EU</t>
  </si>
  <si>
    <t>Tržby z predaja Tovaru</t>
  </si>
  <si>
    <t>Tržby z predaja vlastných výrobkov</t>
  </si>
  <si>
    <t>Tržby z predaja služieb</t>
  </si>
  <si>
    <t>Opravy zostatkov a ostatné</t>
  </si>
  <si>
    <t>Opravy a udržiavanie</t>
  </si>
  <si>
    <t>Cestovné</t>
  </si>
  <si>
    <t>Preprava</t>
  </si>
  <si>
    <t>Nájomné (prestory, storje a zariadenia)</t>
  </si>
  <si>
    <t>Montážne práced dodávateľské</t>
  </si>
  <si>
    <t>Ostatné</t>
  </si>
  <si>
    <t>Poistenie</t>
  </si>
  <si>
    <t>Nákladové úroky</t>
  </si>
  <si>
    <t>Bankové poplatky</t>
  </si>
  <si>
    <t>Vedenie spoločnosti navrhuje rozdeliť zisk za rok 2018 nasledovne:</t>
  </si>
  <si>
    <t>preúčtovanie na účet nerozdeleného zisku minulých období</t>
  </si>
  <si>
    <t>Spoločnosť nemá povinnosť vykazovať prehľad o peňažných tokoch.</t>
  </si>
  <si>
    <t>Po 31. decembri 2018 nenastali také udalosti, ktoré majú významný vplyv na verné zobrazenie skutočností uvádzaných v tejto účtovnej závierke.</t>
  </si>
  <si>
    <t>2</t>
  </si>
  <si>
    <t>0</t>
  </si>
  <si>
    <t>1</t>
  </si>
  <si>
    <t>5</t>
  </si>
  <si>
    <t>7</t>
  </si>
  <si>
    <t>8</t>
  </si>
  <si>
    <t/>
  </si>
  <si>
    <t>3</t>
  </si>
  <si>
    <t>6</t>
  </si>
  <si>
    <t>4</t>
  </si>
  <si>
    <t>9</t>
  </si>
  <si>
    <t>Členovia štatutárnych orgánov k 31. decembru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</si>
</sst>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S_k_-;\-* #,##0.00\ _S_k_-;_-* &quot;-&quot;??\ _S_k_-;_-@_-"/>
    <numFmt numFmtId="165" formatCode="0.0%"/>
    <numFmt numFmtId="166" formatCode="&quot;=round(&quot;0&quot;;0)&quot;"/>
    <numFmt numFmtId="167" formatCode="#,##0.0"/>
    <numFmt numFmtId="168" formatCode="[&lt;=9999999]###\ ##\ ##;##\ ##\ ##\ ##"/>
    <numFmt numFmtId="169" formatCode="[$-41B]mmmmm;@"/>
    <numFmt numFmtId="170" formatCode="_*\ #,##0__;_(* \-#,##0__;_(&quot;&quot;_);_(@_)"/>
    <numFmt numFmtId="171" formatCode="d/m/yyyy;@"/>
    <numFmt numFmtId="172" formatCode="#,##0\ [$EUR]"/>
  </numFmts>
  <fonts count="74" x14ac:knownFonts="1">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b/>
      <i/>
      <sz val="8"/>
      <name val="Arial"/>
      <family val="2"/>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10"/>
      <color theme="1"/>
      <name val="Times New Roman"/>
      <family val="1"/>
      <charset val="238"/>
    </font>
    <font>
      <i/>
      <sz val="8.5"/>
      <name val="Arial"/>
      <family val="2"/>
      <charset val="238"/>
    </font>
    <font>
      <i/>
      <sz val="7"/>
      <name val="Arial"/>
      <family val="2"/>
      <charset val="238"/>
    </font>
    <font>
      <sz val="10"/>
      <name val="MS Sans Serif"/>
      <family val="2"/>
      <charset val="238"/>
    </font>
    <font>
      <sz val="8"/>
      <color rgb="FF000000"/>
      <name val="Arial"/>
      <family val="2"/>
      <charset val="238"/>
    </font>
    <font>
      <sz val="10"/>
      <name val="Helv"/>
      <charset val="238"/>
    </font>
    <font>
      <u/>
      <sz val="10"/>
      <color theme="10"/>
      <name val="Arial CE"/>
      <charset val="238"/>
    </font>
    <font>
      <b/>
      <sz val="12"/>
      <name val="Calibri"/>
      <family val="2"/>
      <charset val="238"/>
    </font>
    <font>
      <sz val="7.5"/>
      <name val="Arial"/>
      <family val="2"/>
    </font>
  </fonts>
  <fills count="9">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s>
  <borders count="141">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s>
  <cellStyleXfs count="19">
    <xf numFmtId="0" fontId="0" fillId="0" borderId="0"/>
    <xf numFmtId="9" fontId="12" fillId="0" borderId="0" applyFont="0" applyFill="0" applyBorder="0" applyAlignment="0" applyProtection="0"/>
    <xf numFmtId="0" fontId="20" fillId="0" borderId="0"/>
    <xf numFmtId="9" fontId="20" fillId="0" borderId="0" applyFont="0" applyFill="0" applyBorder="0" applyAlignment="0" applyProtection="0"/>
    <xf numFmtId="0" fontId="11" fillId="0" borderId="0"/>
    <xf numFmtId="0" fontId="24" fillId="0" borderId="0"/>
    <xf numFmtId="0" fontId="52" fillId="0" borderId="0"/>
    <xf numFmtId="0" fontId="59" fillId="0" borderId="0" applyNumberFormat="0" applyFill="0" applyBorder="0" applyAlignment="0" applyProtection="0">
      <alignment vertical="top"/>
      <protection locked="0"/>
    </xf>
    <xf numFmtId="0" fontId="5" fillId="0" borderId="0"/>
    <xf numFmtId="164" fontId="20" fillId="0" borderId="0" applyFont="0" applyFill="0" applyBorder="0" applyAlignment="0" applyProtection="0"/>
    <xf numFmtId="0" fontId="24" fillId="0" borderId="0"/>
    <xf numFmtId="0" fontId="49" fillId="0" borderId="0"/>
    <xf numFmtId="0" fontId="68" fillId="0" borderId="0"/>
    <xf numFmtId="0" fontId="24" fillId="0" borderId="0"/>
    <xf numFmtId="0" fontId="24" fillId="0" borderId="0"/>
    <xf numFmtId="0" fontId="69" fillId="0" borderId="0">
      <alignment horizontal="left" vertical="top"/>
    </xf>
    <xf numFmtId="0" fontId="69" fillId="0" borderId="0">
      <alignment horizontal="right" vertical="top"/>
    </xf>
    <xf numFmtId="0" fontId="70" fillId="0" borderId="0"/>
    <xf numFmtId="0" fontId="71" fillId="0" borderId="0" applyNumberFormat="0" applyFill="0" applyBorder="0" applyAlignment="0" applyProtection="0">
      <alignment vertical="top"/>
      <protection locked="0"/>
    </xf>
  </cellStyleXfs>
  <cellXfs count="1624">
    <xf numFmtId="0" fontId="0" fillId="0" borderId="0" xfId="0"/>
    <xf numFmtId="0" fontId="13" fillId="0" borderId="0" xfId="0" applyFont="1" applyAlignment="1">
      <alignment horizontal="left"/>
    </xf>
    <xf numFmtId="0" fontId="14" fillId="0" borderId="0" xfId="0" applyFont="1"/>
    <xf numFmtId="0" fontId="13" fillId="0" borderId="0" xfId="0" applyFont="1" applyAlignment="1">
      <alignment horizontal="justify"/>
    </xf>
    <xf numFmtId="0" fontId="0" fillId="0" borderId="0" xfId="0" applyAlignment="1">
      <alignment wrapText="1"/>
    </xf>
    <xf numFmtId="0" fontId="14" fillId="0" borderId="0" xfId="0" applyFont="1" applyAlignment="1">
      <alignment horizontal="left"/>
    </xf>
    <xf numFmtId="0" fontId="14" fillId="0" borderId="0" xfId="0" applyFont="1" applyAlignment="1">
      <alignment horizontal="justify"/>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7" fillId="0" borderId="3" xfId="0" applyFont="1" applyBorder="1" applyAlignment="1">
      <alignment vertical="center" wrapText="1"/>
    </xf>
    <xf numFmtId="3" fontId="17" fillId="0" borderId="4" xfId="0" applyNumberFormat="1" applyFont="1" applyBorder="1" applyAlignment="1">
      <alignment horizontal="right" vertical="center" wrapText="1"/>
    </xf>
    <xf numFmtId="0" fontId="17" fillId="0" borderId="5" xfId="0" applyFont="1" applyBorder="1" applyAlignment="1">
      <alignment vertical="center" wrapText="1"/>
    </xf>
    <xf numFmtId="3" fontId="17" fillId="0" borderId="6" xfId="0" applyNumberFormat="1" applyFont="1" applyBorder="1" applyAlignment="1">
      <alignment horizontal="right" vertical="center" wrapText="1"/>
    </xf>
    <xf numFmtId="0" fontId="17" fillId="0" borderId="7" xfId="0" applyFont="1" applyBorder="1" applyAlignment="1">
      <alignment vertical="center" wrapText="1"/>
    </xf>
    <xf numFmtId="3" fontId="17" fillId="0" borderId="8" xfId="0" applyNumberFormat="1" applyFont="1" applyBorder="1" applyAlignment="1">
      <alignment horizontal="right" vertical="center" wrapText="1"/>
    </xf>
    <xf numFmtId="0" fontId="17" fillId="0" borderId="0" xfId="0" applyFont="1"/>
    <xf numFmtId="0" fontId="16" fillId="0" borderId="1" xfId="0" applyFont="1" applyBorder="1" applyAlignment="1">
      <alignment horizontal="center" vertical="center" wrapText="1"/>
    </xf>
    <xf numFmtId="0" fontId="17" fillId="0" borderId="0" xfId="0" applyFont="1" applyAlignment="1">
      <alignment vertical="center"/>
    </xf>
    <xf numFmtId="0" fontId="16" fillId="0" borderId="8" xfId="0" applyFont="1" applyBorder="1" applyAlignment="1">
      <alignment horizontal="center" vertical="center" wrapText="1"/>
    </xf>
    <xf numFmtId="3" fontId="17" fillId="0" borderId="13" xfId="0" applyNumberFormat="1" applyFont="1" applyBorder="1" applyAlignment="1">
      <alignment horizontal="right" vertical="center" wrapText="1"/>
    </xf>
    <xf numFmtId="9" fontId="17" fillId="0" borderId="13" xfId="1" applyFont="1" applyBorder="1" applyAlignment="1">
      <alignment horizontal="right" vertical="center" wrapText="1"/>
    </xf>
    <xf numFmtId="9" fontId="17" fillId="0" borderId="6" xfId="1" applyFont="1" applyBorder="1" applyAlignment="1">
      <alignment horizontal="right" vertical="center" wrapText="1"/>
    </xf>
    <xf numFmtId="0" fontId="16" fillId="0" borderId="7" xfId="0" applyFont="1" applyBorder="1" applyAlignment="1">
      <alignment vertical="center" wrapText="1"/>
    </xf>
    <xf numFmtId="3" fontId="17" fillId="0" borderId="14" xfId="0" applyNumberFormat="1" applyFont="1" applyBorder="1" applyAlignment="1">
      <alignment horizontal="right" vertical="center" wrapText="1"/>
    </xf>
    <xf numFmtId="9" fontId="17" fillId="0" borderId="14" xfId="0" applyNumberFormat="1" applyFont="1" applyBorder="1" applyAlignment="1">
      <alignment horizontal="right" vertical="center" wrapText="1"/>
    </xf>
    <xf numFmtId="9" fontId="17" fillId="0" borderId="14" xfId="1" applyFont="1" applyBorder="1" applyAlignment="1">
      <alignment horizontal="right" vertical="center" wrapText="1"/>
    </xf>
    <xf numFmtId="9" fontId="17" fillId="0" borderId="8" xfId="1" applyFont="1" applyBorder="1" applyAlignment="1">
      <alignment horizontal="right" vertical="center" wrapText="1"/>
    </xf>
    <xf numFmtId="0" fontId="16" fillId="0" borderId="7" xfId="0" applyFont="1" applyBorder="1" applyAlignment="1">
      <alignment horizontal="center" vertical="center" wrapText="1"/>
    </xf>
    <xf numFmtId="0" fontId="17" fillId="0" borderId="13" xfId="0" applyFont="1" applyBorder="1" applyAlignment="1">
      <alignment vertical="center" wrapText="1"/>
    </xf>
    <xf numFmtId="9" fontId="17" fillId="0" borderId="13" xfId="1" applyNumberFormat="1" applyFont="1" applyBorder="1" applyAlignment="1">
      <alignment horizontal="right" vertical="center" wrapText="1"/>
    </xf>
    <xf numFmtId="9" fontId="17" fillId="0" borderId="6" xfId="1" applyNumberFormat="1" applyFont="1" applyBorder="1" applyAlignment="1">
      <alignment horizontal="right" vertical="center" wrapText="1"/>
    </xf>
    <xf numFmtId="0" fontId="17" fillId="0" borderId="14" xfId="0" applyFont="1" applyBorder="1" applyAlignment="1">
      <alignment horizontal="center" vertical="center" wrapText="1"/>
    </xf>
    <xf numFmtId="9" fontId="17" fillId="0" borderId="14" xfId="1" applyNumberFormat="1" applyFont="1" applyBorder="1" applyAlignment="1">
      <alignment horizontal="right" vertical="center" wrapText="1"/>
    </xf>
    <xf numFmtId="9" fontId="17" fillId="0" borderId="8" xfId="1" applyNumberFormat="1" applyFont="1" applyBorder="1" applyAlignment="1">
      <alignment horizontal="right" vertical="center" wrapText="1"/>
    </xf>
    <xf numFmtId="0" fontId="0" fillId="0" borderId="0" xfId="0" applyAlignment="1">
      <alignment vertical="center"/>
    </xf>
    <xf numFmtId="0" fontId="16" fillId="0" borderId="10" xfId="0" applyFont="1" applyBorder="1" applyAlignment="1">
      <alignment horizontal="center" vertical="center" wrapText="1"/>
    </xf>
    <xf numFmtId="0" fontId="0" fillId="0" borderId="0" xfId="0" applyAlignment="1"/>
    <xf numFmtId="0" fontId="16" fillId="0" borderId="12" xfId="0" applyFont="1" applyBorder="1" applyAlignment="1">
      <alignment horizontal="center" vertical="center" wrapText="1"/>
    </xf>
    <xf numFmtId="0" fontId="17" fillId="0" borderId="15" xfId="0" applyFont="1" applyBorder="1" applyAlignment="1">
      <alignment vertical="center" wrapText="1"/>
    </xf>
    <xf numFmtId="0" fontId="17" fillId="0" borderId="11" xfId="0" applyFont="1" applyBorder="1" applyAlignment="1">
      <alignment vertical="center" wrapText="1"/>
    </xf>
    <xf numFmtId="0" fontId="17" fillId="0" borderId="10" xfId="0" applyFont="1" applyBorder="1" applyAlignment="1">
      <alignment vertical="center" wrapText="1"/>
    </xf>
    <xf numFmtId="0" fontId="16" fillId="0" borderId="5" xfId="0" applyFont="1" applyBorder="1" applyAlignment="1">
      <alignment vertical="center" wrapText="1"/>
    </xf>
    <xf numFmtId="3" fontId="17" fillId="0" borderId="16" xfId="0" applyNumberFormat="1" applyFont="1" applyBorder="1" applyAlignment="1">
      <alignment horizontal="right" vertical="center" wrapText="1"/>
    </xf>
    <xf numFmtId="3" fontId="17" fillId="0" borderId="17" xfId="0" applyNumberFormat="1" applyFont="1" applyBorder="1" applyAlignment="1">
      <alignment horizontal="right" vertical="center" wrapText="1"/>
    </xf>
    <xf numFmtId="3" fontId="17" fillId="0" borderId="18" xfId="0" applyNumberFormat="1" applyFont="1" applyBorder="1" applyAlignment="1">
      <alignment horizontal="right" vertical="center" wrapText="1"/>
    </xf>
    <xf numFmtId="0" fontId="17" fillId="0" borderId="0" xfId="0" applyFont="1" applyAlignment="1">
      <alignment vertical="center" wrapText="1"/>
    </xf>
    <xf numFmtId="0" fontId="17" fillId="0" borderId="0" xfId="0" applyFont="1" applyAlignment="1">
      <alignment horizontal="left" vertical="center"/>
    </xf>
    <xf numFmtId="0" fontId="16" fillId="0" borderId="2" xfId="0" applyFont="1" applyBorder="1" applyAlignment="1">
      <alignment horizontal="center" vertical="center" wrapText="1"/>
    </xf>
    <xf numFmtId="0" fontId="16" fillId="0" borderId="10" xfId="0" applyFont="1" applyBorder="1" applyAlignment="1">
      <alignment horizontal="center" vertical="center"/>
    </xf>
    <xf numFmtId="0" fontId="16" fillId="0" borderId="15" xfId="0" applyFont="1" applyBorder="1" applyAlignment="1">
      <alignment vertical="center"/>
    </xf>
    <xf numFmtId="0" fontId="16" fillId="0" borderId="11" xfId="0" applyFont="1" applyBorder="1" applyAlignment="1">
      <alignment vertical="center" wrapText="1"/>
    </xf>
    <xf numFmtId="0" fontId="16" fillId="0" borderId="10" xfId="0" applyFont="1" applyBorder="1" applyAlignment="1">
      <alignment vertical="center" wrapText="1"/>
    </xf>
    <xf numFmtId="9" fontId="17" fillId="0" borderId="13" xfId="1" applyFont="1" applyBorder="1" applyAlignment="1">
      <alignment horizontal="center" vertical="center" wrapText="1"/>
    </xf>
    <xf numFmtId="9" fontId="17" fillId="0" borderId="14" xfId="1" applyFont="1" applyBorder="1" applyAlignment="1">
      <alignment horizontal="center" vertical="center" wrapText="1"/>
    </xf>
    <xf numFmtId="0" fontId="16" fillId="0" borderId="28" xfId="0" applyFont="1" applyBorder="1" applyAlignment="1">
      <alignment horizontal="center" vertical="center" wrapText="1"/>
    </xf>
    <xf numFmtId="3" fontId="16" fillId="0" borderId="14" xfId="0" applyNumberFormat="1" applyFont="1" applyBorder="1" applyAlignment="1">
      <alignment horizontal="right" vertical="center" wrapText="1"/>
    </xf>
    <xf numFmtId="0" fontId="16" fillId="0" borderId="32" xfId="0" applyFont="1" applyBorder="1" applyAlignment="1">
      <alignment horizontal="center" vertical="center" wrapText="1"/>
    </xf>
    <xf numFmtId="3" fontId="16" fillId="0" borderId="8" xfId="0" applyNumberFormat="1" applyFont="1" applyBorder="1" applyAlignment="1">
      <alignment horizontal="right" vertical="center" wrapText="1"/>
    </xf>
    <xf numFmtId="0" fontId="17" fillId="0" borderId="14" xfId="0" applyFont="1" applyBorder="1" applyAlignment="1">
      <alignment horizontal="right" vertical="center" wrapText="1"/>
    </xf>
    <xf numFmtId="0" fontId="17" fillId="0" borderId="13" xfId="0" applyFont="1" applyBorder="1" applyAlignment="1">
      <alignment horizontal="center" vertical="center" wrapText="1"/>
    </xf>
    <xf numFmtId="0" fontId="16" fillId="0" borderId="0" xfId="0" applyFont="1" applyAlignment="1">
      <alignment horizontal="justify"/>
    </xf>
    <xf numFmtId="0" fontId="16" fillId="0" borderId="15" xfId="0" applyFont="1" applyBorder="1" applyAlignment="1">
      <alignment vertical="center" wrapText="1"/>
    </xf>
    <xf numFmtId="3" fontId="17" fillId="0" borderId="13" xfId="0" applyNumberFormat="1" applyFont="1" applyBorder="1" applyAlignment="1">
      <alignment horizontal="right" vertical="center" wrapText="1" indent="1"/>
    </xf>
    <xf numFmtId="3" fontId="17" fillId="0" borderId="6" xfId="0" applyNumberFormat="1" applyFont="1" applyBorder="1" applyAlignment="1">
      <alignment horizontal="right" vertical="center" wrapText="1" indent="1"/>
    </xf>
    <xf numFmtId="3" fontId="16" fillId="0" borderId="14" xfId="0" applyNumberFormat="1" applyFont="1" applyBorder="1" applyAlignment="1">
      <alignment horizontal="right" vertical="center" wrapText="1" indent="1"/>
    </xf>
    <xf numFmtId="3" fontId="16" fillId="0" borderId="8" xfId="0" applyNumberFormat="1" applyFont="1" applyBorder="1" applyAlignment="1">
      <alignment horizontal="right" vertical="center" wrapText="1" indent="1"/>
    </xf>
    <xf numFmtId="0" fontId="16" fillId="0" borderId="15" xfId="0" applyFont="1" applyBorder="1" applyAlignment="1">
      <alignment horizontal="center" vertical="center" wrapText="1"/>
    </xf>
    <xf numFmtId="0" fontId="16" fillId="0" borderId="10" xfId="0" applyFont="1" applyBorder="1" applyAlignment="1">
      <alignment horizontal="center" vertical="center" wrapText="1"/>
    </xf>
    <xf numFmtId="0" fontId="17" fillId="0" borderId="5" xfId="0" applyFont="1" applyBorder="1" applyAlignment="1">
      <alignment vertical="center"/>
    </xf>
    <xf numFmtId="0" fontId="16" fillId="0" borderId="7" xfId="0" applyFont="1" applyBorder="1" applyAlignment="1">
      <alignment vertical="center"/>
    </xf>
    <xf numFmtId="0" fontId="16" fillId="0" borderId="32" xfId="0" applyFont="1" applyBorder="1" applyAlignment="1">
      <alignment vertical="center" wrapText="1"/>
    </xf>
    <xf numFmtId="0" fontId="17" fillId="0" borderId="3" xfId="0" applyFont="1" applyBorder="1" applyAlignment="1">
      <alignment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3" fontId="17" fillId="0" borderId="4" xfId="0" applyNumberFormat="1" applyFont="1" applyBorder="1" applyAlignment="1">
      <alignment horizontal="right" vertical="center"/>
    </xf>
    <xf numFmtId="3" fontId="17" fillId="0" borderId="8" xfId="0" applyNumberFormat="1" applyFont="1" applyBorder="1" applyAlignment="1">
      <alignment horizontal="right" vertical="center"/>
    </xf>
    <xf numFmtId="3" fontId="17" fillId="0" borderId="13" xfId="0" applyNumberFormat="1" applyFont="1" applyBorder="1" applyAlignment="1">
      <alignment horizontal="right" vertical="center"/>
    </xf>
    <xf numFmtId="3" fontId="17" fillId="0" borderId="6" xfId="0" applyNumberFormat="1" applyFont="1" applyBorder="1" applyAlignment="1">
      <alignment horizontal="right" vertical="center"/>
    </xf>
    <xf numFmtId="3" fontId="16" fillId="0" borderId="14" xfId="0" applyNumberFormat="1" applyFont="1" applyBorder="1" applyAlignment="1">
      <alignment horizontal="right" vertical="center"/>
    </xf>
    <xf numFmtId="3" fontId="16" fillId="0" borderId="8" xfId="0" applyNumberFormat="1" applyFont="1" applyBorder="1" applyAlignment="1">
      <alignment horizontal="right" vertical="center"/>
    </xf>
    <xf numFmtId="0" fontId="16" fillId="0" borderId="10" xfId="0" applyFont="1" applyBorder="1" applyAlignment="1">
      <alignment vertical="center"/>
    </xf>
    <xf numFmtId="0" fontId="16" fillId="0" borderId="32" xfId="0" applyFont="1" applyBorder="1" applyAlignment="1">
      <alignment horizontal="center" vertical="center"/>
    </xf>
    <xf numFmtId="3" fontId="17" fillId="0" borderId="14" xfId="0" applyNumberFormat="1" applyFont="1" applyBorder="1" applyAlignment="1">
      <alignment horizontal="right" vertical="center"/>
    </xf>
    <xf numFmtId="0" fontId="16" fillId="0" borderId="7" xfId="0" applyFont="1" applyBorder="1" applyAlignment="1">
      <alignment horizontal="left" vertical="center" wrapText="1"/>
    </xf>
    <xf numFmtId="0" fontId="16" fillId="0" borderId="11" xfId="0" applyFont="1" applyBorder="1" applyAlignment="1">
      <alignment vertical="center"/>
    </xf>
    <xf numFmtId="0" fontId="16" fillId="0" borderId="8" xfId="0" applyFont="1" applyBorder="1" applyAlignment="1">
      <alignment horizontal="center" vertical="center"/>
    </xf>
    <xf numFmtId="0" fontId="17" fillId="0" borderId="8" xfId="0" applyFont="1" applyBorder="1" applyAlignment="1">
      <alignment horizontal="right" vertical="center"/>
    </xf>
    <xf numFmtId="0" fontId="17" fillId="0" borderId="30" xfId="0" applyFont="1" applyBorder="1" applyAlignment="1">
      <alignment vertical="center" wrapText="1"/>
    </xf>
    <xf numFmtId="0" fontId="17" fillId="0" borderId="46" xfId="0" applyFont="1" applyBorder="1" applyAlignment="1">
      <alignment vertical="center" wrapText="1"/>
    </xf>
    <xf numFmtId="0" fontId="16" fillId="0" borderId="14" xfId="0" applyFont="1" applyBorder="1" applyAlignment="1">
      <alignment horizontal="center" vertical="center" wrapText="1"/>
    </xf>
    <xf numFmtId="0" fontId="17" fillId="0" borderId="13" xfId="0" applyFont="1" applyBorder="1" applyAlignment="1">
      <alignment horizontal="right" vertical="center"/>
    </xf>
    <xf numFmtId="0" fontId="17" fillId="0" borderId="6" xfId="0" applyFont="1" applyBorder="1" applyAlignment="1">
      <alignment horizontal="right" vertical="center"/>
    </xf>
    <xf numFmtId="0" fontId="17" fillId="0" borderId="14" xfId="0" applyFont="1" applyBorder="1" applyAlignment="1">
      <alignment horizontal="right" vertical="center"/>
    </xf>
    <xf numFmtId="0" fontId="17" fillId="0" borderId="0" xfId="0" applyFont="1" applyBorder="1" applyAlignment="1">
      <alignment vertical="center" wrapText="1"/>
    </xf>
    <xf numFmtId="0" fontId="17" fillId="0" borderId="0" xfId="0" applyFont="1" applyBorder="1" applyAlignment="1">
      <alignment horizontal="right" vertical="center"/>
    </xf>
    <xf numFmtId="0" fontId="17" fillId="0" borderId="48" xfId="0" applyFont="1" applyBorder="1" applyAlignment="1">
      <alignment horizontal="right" vertical="center"/>
    </xf>
    <xf numFmtId="0" fontId="16" fillId="0" borderId="0" xfId="0" applyFont="1" applyAlignment="1">
      <alignment vertical="center"/>
    </xf>
    <xf numFmtId="0" fontId="16" fillId="0" borderId="25" xfId="0" applyFont="1" applyBorder="1" applyAlignment="1">
      <alignment vertical="center"/>
    </xf>
    <xf numFmtId="0" fontId="16" fillId="0" borderId="33" xfId="0" applyFont="1" applyBorder="1" applyAlignment="1">
      <alignment vertical="center"/>
    </xf>
    <xf numFmtId="0" fontId="16" fillId="0" borderId="20" xfId="0" applyFont="1" applyBorder="1" applyAlignment="1">
      <alignment horizontal="center" vertical="center" wrapText="1"/>
    </xf>
    <xf numFmtId="0" fontId="16" fillId="0" borderId="5" xfId="0" applyFont="1" applyBorder="1" applyAlignment="1">
      <alignment vertical="center"/>
    </xf>
    <xf numFmtId="0" fontId="16" fillId="0" borderId="9" xfId="0" applyFont="1" applyBorder="1" applyAlignment="1">
      <alignment vertical="center" wrapText="1"/>
    </xf>
    <xf numFmtId="0" fontId="16" fillId="0" borderId="34" xfId="0" applyFont="1" applyBorder="1" applyAlignment="1">
      <alignment vertical="center" wrapText="1"/>
    </xf>
    <xf numFmtId="3" fontId="17" fillId="0" borderId="13" xfId="0" applyNumberFormat="1" applyFont="1" applyBorder="1" applyAlignment="1">
      <alignment horizontal="center" vertical="center"/>
    </xf>
    <xf numFmtId="3" fontId="17" fillId="0" borderId="14" xfId="0" applyNumberFormat="1" applyFont="1" applyBorder="1" applyAlignment="1">
      <alignment horizontal="center" vertical="center"/>
    </xf>
    <xf numFmtId="0" fontId="17" fillId="0" borderId="5" xfId="0" applyFont="1" applyBorder="1" applyAlignment="1">
      <alignment horizontal="left" vertical="center"/>
    </xf>
    <xf numFmtId="0" fontId="17" fillId="0" borderId="7" xfId="0" applyFont="1" applyBorder="1" applyAlignment="1">
      <alignment horizontal="left" vertical="center"/>
    </xf>
    <xf numFmtId="0" fontId="17" fillId="0" borderId="13" xfId="0" applyFont="1" applyBorder="1" applyAlignment="1">
      <alignment horizontal="center" vertical="center"/>
    </xf>
    <xf numFmtId="0" fontId="16" fillId="0" borderId="27" xfId="0" applyFont="1" applyBorder="1" applyAlignment="1">
      <alignment horizontal="center" vertical="center"/>
    </xf>
    <xf numFmtId="0" fontId="17" fillId="0" borderId="14" xfId="0" applyFont="1" applyBorder="1" applyAlignment="1">
      <alignment horizontal="center" vertical="center"/>
    </xf>
    <xf numFmtId="9" fontId="17" fillId="0" borderId="13" xfId="1" applyFont="1" applyBorder="1" applyAlignment="1">
      <alignment horizontal="right" vertical="center"/>
    </xf>
    <xf numFmtId="0" fontId="16" fillId="0" borderId="27" xfId="0" applyFont="1" applyBorder="1" applyAlignment="1">
      <alignment horizontal="right" vertical="center"/>
    </xf>
    <xf numFmtId="0" fontId="16" fillId="0" borderId="26" xfId="0" applyFont="1" applyBorder="1" applyAlignment="1">
      <alignment horizontal="right" vertical="center"/>
    </xf>
    <xf numFmtId="9" fontId="17" fillId="0" borderId="14" xfId="1" applyFont="1" applyBorder="1" applyAlignment="1">
      <alignment horizontal="right" vertical="center"/>
    </xf>
    <xf numFmtId="14" fontId="17" fillId="0" borderId="13" xfId="0" applyNumberFormat="1" applyFont="1" applyBorder="1" applyAlignment="1">
      <alignment horizontal="right" vertical="center"/>
    </xf>
    <xf numFmtId="9" fontId="17" fillId="0" borderId="6" xfId="1" applyFont="1" applyBorder="1" applyAlignment="1">
      <alignment horizontal="right" vertical="center"/>
    </xf>
    <xf numFmtId="0" fontId="17" fillId="0" borderId="34" xfId="0" applyFont="1" applyBorder="1" applyAlignment="1">
      <alignment vertical="center" wrapText="1"/>
    </xf>
    <xf numFmtId="3" fontId="17" fillId="0" borderId="17" xfId="0" applyNumberFormat="1" applyFont="1" applyBorder="1" applyAlignment="1">
      <alignment horizontal="right" vertical="center"/>
    </xf>
    <xf numFmtId="3" fontId="17" fillId="0" borderId="24" xfId="0" applyNumberFormat="1" applyFont="1" applyBorder="1" applyAlignment="1">
      <alignment horizontal="right" vertical="center"/>
    </xf>
    <xf numFmtId="0" fontId="17" fillId="0" borderId="9" xfId="0" applyFont="1" applyBorder="1" applyAlignment="1">
      <alignment vertical="center" wrapText="1"/>
    </xf>
    <xf numFmtId="0" fontId="17" fillId="0" borderId="6" xfId="0" applyFont="1" applyBorder="1" applyAlignment="1">
      <alignment horizontal="center" vertical="center"/>
    </xf>
    <xf numFmtId="0" fontId="17" fillId="0" borderId="8" xfId="0" applyFont="1" applyBorder="1" applyAlignment="1">
      <alignment horizontal="center" vertical="center"/>
    </xf>
    <xf numFmtId="3" fontId="18" fillId="0" borderId="6" xfId="0" applyNumberFormat="1" applyFont="1" applyBorder="1" applyAlignment="1">
      <alignment horizontal="right" vertical="center"/>
    </xf>
    <xf numFmtId="3" fontId="17" fillId="0" borderId="12" xfId="0" applyNumberFormat="1" applyFont="1" applyBorder="1" applyAlignment="1">
      <alignment horizontal="right" vertical="center"/>
    </xf>
    <xf numFmtId="3" fontId="17" fillId="0" borderId="26" xfId="0" applyNumberFormat="1" applyFont="1" applyBorder="1" applyAlignment="1">
      <alignment horizontal="right" vertical="center"/>
    </xf>
    <xf numFmtId="0" fontId="18" fillId="0" borderId="5" xfId="0" applyFont="1" applyBorder="1" applyAlignment="1">
      <alignment vertical="center" wrapText="1"/>
    </xf>
    <xf numFmtId="0" fontId="17" fillId="0" borderId="28" xfId="0" applyFont="1" applyBorder="1" applyAlignment="1">
      <alignment vertical="center" wrapText="1"/>
    </xf>
    <xf numFmtId="0" fontId="17" fillId="0" borderId="33" xfId="0" applyFont="1" applyBorder="1" applyAlignment="1">
      <alignment vertical="center" wrapText="1"/>
    </xf>
    <xf numFmtId="0" fontId="0" fillId="0" borderId="0" xfId="0" applyAlignment="1">
      <alignment horizontal="center"/>
    </xf>
    <xf numFmtId="0" fontId="17" fillId="0" borderId="39" xfId="0" applyFont="1" applyBorder="1" applyAlignment="1">
      <alignment horizontal="left" vertical="center"/>
    </xf>
    <xf numFmtId="0" fontId="17" fillId="0" borderId="41" xfId="0" applyFont="1" applyBorder="1" applyAlignment="1">
      <alignment horizontal="left" vertical="center"/>
    </xf>
    <xf numFmtId="0" fontId="17" fillId="0" borderId="42" xfId="0" applyFont="1" applyBorder="1" applyAlignment="1">
      <alignment horizontal="left" vertical="center"/>
    </xf>
    <xf numFmtId="0" fontId="17" fillId="0" borderId="40"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5" xfId="0" applyFont="1" applyBorder="1" applyAlignment="1">
      <alignment horizontal="left" vertical="center"/>
    </xf>
    <xf numFmtId="0" fontId="17" fillId="0" borderId="5" xfId="0" applyFont="1" applyBorder="1" applyAlignment="1">
      <alignment horizontal="left" vertical="center" wrapText="1"/>
    </xf>
    <xf numFmtId="0" fontId="17" fillId="0" borderId="7" xfId="0" applyFont="1" applyBorder="1" applyAlignment="1">
      <alignment horizontal="left" vertical="center" wrapText="1"/>
    </xf>
    <xf numFmtId="0" fontId="16" fillId="0" borderId="5" xfId="0" applyFont="1" applyBorder="1" applyAlignment="1">
      <alignment horizontal="left" vertical="center" wrapText="1"/>
    </xf>
    <xf numFmtId="0" fontId="17" fillId="0" borderId="7" xfId="0" applyFont="1" applyBorder="1" applyAlignment="1">
      <alignment vertical="center"/>
    </xf>
    <xf numFmtId="3" fontId="17" fillId="0" borderId="49" xfId="0" applyNumberFormat="1" applyFont="1" applyBorder="1" applyAlignment="1">
      <alignment horizontal="right" vertical="center"/>
    </xf>
    <xf numFmtId="3" fontId="17" fillId="0" borderId="16" xfId="0" applyNumberFormat="1" applyFont="1" applyBorder="1" applyAlignment="1">
      <alignment horizontal="right" vertical="center"/>
    </xf>
    <xf numFmtId="3" fontId="17" fillId="0" borderId="31" xfId="0" applyNumberFormat="1" applyFont="1" applyBorder="1" applyAlignment="1">
      <alignment horizontal="right" vertical="center"/>
    </xf>
    <xf numFmtId="3" fontId="17" fillId="0" borderId="18" xfId="0" applyNumberFormat="1" applyFont="1" applyBorder="1" applyAlignment="1">
      <alignment horizontal="right" vertical="center"/>
    </xf>
    <xf numFmtId="3" fontId="17" fillId="0" borderId="50" xfId="0" applyNumberFormat="1" applyFont="1" applyBorder="1" applyAlignment="1">
      <alignment horizontal="right" vertical="center"/>
    </xf>
    <xf numFmtId="3" fontId="16" fillId="0" borderId="18" xfId="0" applyNumberFormat="1" applyFont="1" applyBorder="1" applyAlignment="1">
      <alignment horizontal="right" vertical="center"/>
    </xf>
    <xf numFmtId="3" fontId="16" fillId="0" borderId="50" xfId="0" applyNumberFormat="1" applyFont="1" applyBorder="1" applyAlignment="1">
      <alignment horizontal="right" vertical="center"/>
    </xf>
    <xf numFmtId="0" fontId="16" fillId="0" borderId="7" xfId="0" applyFont="1" applyBorder="1" applyAlignment="1">
      <alignment horizontal="left" vertical="center"/>
    </xf>
    <xf numFmtId="3" fontId="16" fillId="0" borderId="13" xfId="0" applyNumberFormat="1" applyFont="1" applyBorder="1" applyAlignment="1">
      <alignment horizontal="right" vertical="center"/>
    </xf>
    <xf numFmtId="3" fontId="16" fillId="0" borderId="6" xfId="0" applyNumberFormat="1" applyFont="1" applyBorder="1" applyAlignment="1">
      <alignment horizontal="right" vertical="center"/>
    </xf>
    <xf numFmtId="3" fontId="17" fillId="0" borderId="29" xfId="0" applyNumberFormat="1" applyFont="1" applyBorder="1" applyAlignment="1">
      <alignment horizontal="right" vertical="center"/>
    </xf>
    <xf numFmtId="3" fontId="17" fillId="0" borderId="53" xfId="0" applyNumberFormat="1" applyFont="1" applyBorder="1" applyAlignment="1">
      <alignment horizontal="right" vertical="center"/>
    </xf>
    <xf numFmtId="0" fontId="17" fillId="0" borderId="9" xfId="0" applyFont="1" applyBorder="1" applyAlignment="1">
      <alignment vertical="center"/>
    </xf>
    <xf numFmtId="0" fontId="17" fillId="0" borderId="34" xfId="0" applyFont="1" applyBorder="1" applyAlignment="1">
      <alignment vertical="center"/>
    </xf>
    <xf numFmtId="0" fontId="17" fillId="0" borderId="28" xfId="0" applyFont="1" applyBorder="1" applyAlignment="1">
      <alignment vertical="center"/>
    </xf>
    <xf numFmtId="0" fontId="17" fillId="0" borderId="33" xfId="0" applyFont="1" applyBorder="1" applyAlignment="1">
      <alignment vertical="center"/>
    </xf>
    <xf numFmtId="0" fontId="16" fillId="0" borderId="26" xfId="0" applyFont="1" applyBorder="1" applyAlignment="1">
      <alignment horizontal="center" vertical="center" wrapText="1"/>
    </xf>
    <xf numFmtId="0" fontId="17" fillId="0" borderId="0" xfId="0" applyFont="1" applyAlignment="1">
      <alignment horizontal="left" vertical="center" wrapText="1"/>
    </xf>
    <xf numFmtId="3" fontId="17" fillId="0" borderId="45" xfId="0" applyNumberFormat="1" applyFont="1" applyBorder="1" applyAlignment="1">
      <alignment horizontal="right" vertical="center"/>
    </xf>
    <xf numFmtId="3" fontId="17" fillId="0" borderId="44" xfId="0" applyNumberFormat="1" applyFont="1" applyBorder="1" applyAlignment="1">
      <alignment horizontal="right" vertical="center"/>
    </xf>
    <xf numFmtId="3" fontId="17" fillId="0" borderId="52" xfId="0" applyNumberFormat="1" applyFont="1" applyBorder="1" applyAlignment="1">
      <alignment horizontal="right" vertical="center"/>
    </xf>
    <xf numFmtId="3" fontId="17" fillId="0" borderId="9" xfId="0" applyNumberFormat="1" applyFont="1" applyBorder="1" applyAlignment="1">
      <alignment horizontal="right" vertical="center"/>
    </xf>
    <xf numFmtId="0" fontId="17" fillId="0" borderId="17" xfId="0" applyFont="1" applyBorder="1" applyAlignment="1">
      <alignment horizontal="right" vertical="center"/>
    </xf>
    <xf numFmtId="0" fontId="17" fillId="0" borderId="24" xfId="0" applyFont="1" applyBorder="1" applyAlignment="1">
      <alignment horizontal="right" vertical="center"/>
    </xf>
    <xf numFmtId="9" fontId="17" fillId="0" borderId="8" xfId="1" applyFont="1" applyBorder="1" applyAlignment="1">
      <alignment horizontal="right" vertical="center"/>
    </xf>
    <xf numFmtId="3" fontId="17" fillId="0" borderId="6" xfId="0" applyNumberFormat="1" applyFont="1" applyBorder="1" applyAlignment="1">
      <alignment horizontal="center" vertical="center"/>
    </xf>
    <xf numFmtId="3" fontId="17" fillId="0" borderId="36" xfId="0" applyNumberFormat="1" applyFont="1" applyBorder="1" applyAlignment="1">
      <alignment horizontal="right" vertical="center"/>
    </xf>
    <xf numFmtId="3" fontId="17" fillId="0" borderId="37" xfId="0" applyNumberFormat="1" applyFont="1" applyBorder="1" applyAlignment="1">
      <alignment horizontal="right" vertical="center"/>
    </xf>
    <xf numFmtId="3" fontId="17" fillId="0" borderId="38" xfId="0" applyNumberFormat="1" applyFont="1" applyBorder="1" applyAlignment="1">
      <alignment horizontal="right" vertical="center"/>
    </xf>
    <xf numFmtId="0" fontId="16" fillId="0" borderId="0" xfId="0" applyFont="1" applyAlignment="1">
      <alignment horizontal="justify" vertical="center"/>
    </xf>
    <xf numFmtId="3" fontId="17" fillId="0" borderId="38" xfId="0" applyNumberFormat="1" applyFont="1" applyBorder="1" applyAlignment="1">
      <alignment horizontal="right" vertical="center" wrapText="1"/>
    </xf>
    <xf numFmtId="3" fontId="17" fillId="0" borderId="26" xfId="0" applyNumberFormat="1" applyFont="1" applyBorder="1" applyAlignment="1">
      <alignment horizontal="right" vertical="center" wrapText="1"/>
    </xf>
    <xf numFmtId="0" fontId="16" fillId="0" borderId="7"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0" xfId="0" applyFont="1" applyBorder="1" applyAlignment="1">
      <alignment horizontal="center" vertical="center" wrapText="1"/>
    </xf>
    <xf numFmtId="0" fontId="21" fillId="0" borderId="0" xfId="2" applyFont="1"/>
    <xf numFmtId="0" fontId="20" fillId="0" borderId="0" xfId="2"/>
    <xf numFmtId="0" fontId="21" fillId="0" borderId="0" xfId="2" applyNumberFormat="1" applyFont="1" applyAlignment="1"/>
    <xf numFmtId="49" fontId="21" fillId="0" borderId="0" xfId="2" applyNumberFormat="1" applyFont="1" applyAlignment="1" applyProtection="1"/>
    <xf numFmtId="0" fontId="21" fillId="0" borderId="0" xfId="2" applyNumberFormat="1" applyFont="1" applyBorder="1" applyAlignment="1"/>
    <xf numFmtId="0" fontId="21" fillId="0" borderId="0" xfId="2" applyNumberFormat="1" applyFont="1" applyBorder="1" applyAlignment="1">
      <alignment horizontal="left"/>
    </xf>
    <xf numFmtId="0" fontId="21" fillId="0" borderId="0" xfId="2" applyNumberFormat="1" applyFont="1" applyAlignment="1">
      <alignment horizontal="left" vertical="center"/>
    </xf>
    <xf numFmtId="0" fontId="21" fillId="0" borderId="0" xfId="2" applyFont="1" applyAlignment="1">
      <alignment vertical="center"/>
    </xf>
    <xf numFmtId="0" fontId="19" fillId="0" borderId="0" xfId="2" applyFont="1"/>
    <xf numFmtId="0" fontId="20" fillId="0" borderId="0" xfId="2" applyAlignment="1">
      <alignment horizontal="right"/>
    </xf>
    <xf numFmtId="0" fontId="22" fillId="3" borderId="0" xfId="2" applyFont="1" applyFill="1" applyAlignment="1">
      <alignment horizontal="centerContinuous"/>
    </xf>
    <xf numFmtId="0" fontId="21" fillId="3" borderId="0" xfId="2" applyFont="1" applyFill="1" applyAlignment="1">
      <alignment horizontal="centerContinuous"/>
    </xf>
    <xf numFmtId="9" fontId="20" fillId="0" borderId="0" xfId="2" applyNumberFormat="1"/>
    <xf numFmtId="165" fontId="20" fillId="0" borderId="0" xfId="2" applyNumberFormat="1"/>
    <xf numFmtId="10" fontId="20" fillId="0" borderId="0" xfId="2" applyNumberFormat="1"/>
    <xf numFmtId="10" fontId="24" fillId="0" borderId="0" xfId="3" applyNumberFormat="1" applyFont="1" applyFill="1"/>
    <xf numFmtId="0" fontId="23" fillId="0" borderId="0" xfId="2" applyFont="1" applyAlignment="1">
      <alignment horizontal="left"/>
    </xf>
    <xf numFmtId="0" fontId="21" fillId="0" borderId="0" xfId="2" applyFont="1" applyAlignment="1">
      <alignment horizontal="centerContinuous"/>
    </xf>
    <xf numFmtId="0" fontId="21" fillId="3" borderId="55" xfId="2" applyFont="1" applyFill="1" applyBorder="1" applyAlignment="1">
      <alignment horizontal="center"/>
    </xf>
    <xf numFmtId="0" fontId="21" fillId="3" borderId="57" xfId="2" applyFont="1" applyFill="1" applyBorder="1" applyAlignment="1">
      <alignment horizontal="centerContinuous"/>
    </xf>
    <xf numFmtId="0" fontId="21" fillId="3" borderId="57" xfId="2" applyFont="1" applyFill="1" applyBorder="1" applyAlignment="1">
      <alignment horizontal="center" wrapText="1"/>
    </xf>
    <xf numFmtId="0" fontId="21" fillId="0" borderId="0" xfId="2" applyFont="1" applyAlignment="1">
      <alignment horizontal="center"/>
    </xf>
    <xf numFmtId="0" fontId="21" fillId="3" borderId="59" xfId="2" applyFont="1" applyFill="1" applyBorder="1" applyAlignment="1">
      <alignment horizontal="center" vertical="top"/>
    </xf>
    <xf numFmtId="0" fontId="21" fillId="3" borderId="0" xfId="2" applyFont="1" applyFill="1" applyBorder="1" applyAlignment="1">
      <alignment horizontal="center" vertical="top"/>
    </xf>
    <xf numFmtId="0" fontId="21" fillId="0" borderId="0" xfId="2" applyFont="1" applyAlignment="1">
      <alignment horizontal="center" vertical="top"/>
    </xf>
    <xf numFmtId="0" fontId="21" fillId="3" borderId="60" xfId="2" applyFont="1" applyFill="1" applyBorder="1" applyAlignment="1">
      <alignment horizontal="center" vertical="center"/>
    </xf>
    <xf numFmtId="0" fontId="22" fillId="2" borderId="0" xfId="2" applyFont="1" applyFill="1" applyAlignment="1">
      <alignment vertical="center"/>
    </xf>
    <xf numFmtId="0" fontId="22" fillId="2" borderId="62" xfId="2" quotePrefix="1" applyFont="1" applyFill="1" applyBorder="1" applyAlignment="1" applyProtection="1">
      <alignment horizontal="center" vertical="center"/>
    </xf>
    <xf numFmtId="3" fontId="22" fillId="0" borderId="0" xfId="2" applyNumberFormat="1" applyFont="1" applyAlignment="1">
      <alignment vertical="center"/>
    </xf>
    <xf numFmtId="0" fontId="22" fillId="0" borderId="0" xfId="2" applyFont="1" applyAlignment="1">
      <alignment vertical="center"/>
    </xf>
    <xf numFmtId="0" fontId="22" fillId="2" borderId="62" xfId="2" applyFont="1" applyFill="1" applyBorder="1" applyAlignment="1" applyProtection="1">
      <alignment vertical="center"/>
    </xf>
    <xf numFmtId="0" fontId="22" fillId="2" borderId="62" xfId="2" applyFont="1" applyFill="1" applyBorder="1" applyAlignment="1" applyProtection="1">
      <alignment horizontal="left" vertical="center"/>
    </xf>
    <xf numFmtId="0" fontId="21" fillId="3" borderId="62" xfId="2" applyFont="1" applyFill="1" applyBorder="1" applyAlignment="1" applyProtection="1">
      <alignment horizontal="left" vertical="center"/>
    </xf>
    <xf numFmtId="0" fontId="21" fillId="0" borderId="62" xfId="2" quotePrefix="1" applyFont="1" applyBorder="1" applyAlignment="1" applyProtection="1">
      <alignment horizontal="center" vertical="center"/>
    </xf>
    <xf numFmtId="166" fontId="21" fillId="0" borderId="0" xfId="2" applyNumberFormat="1" applyFont="1" applyAlignment="1">
      <alignment vertical="center"/>
    </xf>
    <xf numFmtId="0" fontId="21" fillId="2" borderId="62" xfId="2" applyFont="1" applyFill="1" applyBorder="1" applyAlignment="1" applyProtection="1">
      <alignment horizontal="left" vertical="center"/>
    </xf>
    <xf numFmtId="0" fontId="22" fillId="3" borderId="62" xfId="2" applyFont="1" applyFill="1" applyBorder="1" applyAlignment="1" applyProtection="1">
      <alignment horizontal="left" vertical="center"/>
    </xf>
    <xf numFmtId="3" fontId="26" fillId="0" borderId="0" xfId="2" applyNumberFormat="1" applyFont="1" applyAlignment="1">
      <alignment vertical="center" wrapText="1"/>
    </xf>
    <xf numFmtId="0" fontId="28" fillId="0" borderId="0" xfId="2" applyFont="1" applyAlignment="1">
      <alignment vertical="center"/>
    </xf>
    <xf numFmtId="0" fontId="21" fillId="0" borderId="62" xfId="2" applyFont="1" applyFill="1" applyBorder="1" applyAlignment="1" applyProtection="1">
      <alignment horizontal="left" vertical="center"/>
    </xf>
    <xf numFmtId="0" fontId="21" fillId="0" borderId="62" xfId="2" quotePrefix="1" applyFont="1" applyFill="1" applyBorder="1" applyAlignment="1" applyProtection="1">
      <alignment horizontal="center" vertical="center"/>
    </xf>
    <xf numFmtId="0" fontId="21" fillId="2" borderId="62" xfId="2" applyFont="1" applyFill="1" applyBorder="1" applyAlignment="1" applyProtection="1">
      <alignment vertical="center"/>
    </xf>
    <xf numFmtId="0" fontId="21" fillId="2" borderId="62" xfId="2" applyFont="1" applyFill="1" applyBorder="1" applyAlignment="1" applyProtection="1">
      <alignment horizontal="center" vertical="center"/>
    </xf>
    <xf numFmtId="0" fontId="21" fillId="3" borderId="0" xfId="2" applyFont="1" applyFill="1" applyAlignment="1">
      <alignment vertical="center"/>
    </xf>
    <xf numFmtId="167" fontId="21" fillId="0" borderId="0" xfId="2" applyNumberFormat="1" applyFont="1" applyAlignment="1">
      <alignment vertical="center"/>
    </xf>
    <xf numFmtId="0" fontId="21" fillId="3" borderId="55" xfId="2" applyFont="1" applyFill="1" applyBorder="1" applyAlignment="1" applyProtection="1">
      <alignment horizontal="center" vertical="center"/>
    </xf>
    <xf numFmtId="167" fontId="21" fillId="3" borderId="55" xfId="2" applyNumberFormat="1" applyFont="1" applyFill="1" applyBorder="1" applyAlignment="1" applyProtection="1">
      <alignment horizontal="center" vertical="center"/>
    </xf>
    <xf numFmtId="167" fontId="21" fillId="3" borderId="0" xfId="2" applyNumberFormat="1" applyFont="1" applyFill="1" applyAlignment="1">
      <alignment vertical="center"/>
    </xf>
    <xf numFmtId="0" fontId="21" fillId="3" borderId="59" xfId="2" applyFont="1" applyFill="1" applyBorder="1" applyAlignment="1" applyProtection="1">
      <alignment horizontal="center" vertical="center"/>
    </xf>
    <xf numFmtId="167" fontId="21" fillId="3" borderId="59" xfId="2" applyNumberFormat="1" applyFont="1" applyFill="1" applyBorder="1" applyAlignment="1" applyProtection="1">
      <alignment horizontal="center" vertical="center"/>
    </xf>
    <xf numFmtId="0" fontId="21" fillId="3" borderId="60" xfId="2" applyFont="1" applyFill="1" applyBorder="1" applyAlignment="1" applyProtection="1">
      <alignment horizontal="center" vertical="center"/>
    </xf>
    <xf numFmtId="1" fontId="21" fillId="3" borderId="60" xfId="2" applyNumberFormat="1" applyFont="1" applyFill="1" applyBorder="1" applyAlignment="1" applyProtection="1">
      <alignment horizontal="center" vertical="center"/>
    </xf>
    <xf numFmtId="0" fontId="21" fillId="0" borderId="0" xfId="2" applyFont="1" applyAlignment="1">
      <alignment vertical="top"/>
    </xf>
    <xf numFmtId="37" fontId="22" fillId="2" borderId="62" xfId="2" applyNumberFormat="1" applyFont="1" applyFill="1" applyBorder="1" applyAlignment="1" applyProtection="1">
      <alignment vertical="center"/>
    </xf>
    <xf numFmtId="37" fontId="22" fillId="2" borderId="62" xfId="2" quotePrefix="1" applyNumberFormat="1" applyFont="1" applyFill="1" applyBorder="1" applyAlignment="1" applyProtection="1">
      <alignment horizontal="center" vertical="center"/>
    </xf>
    <xf numFmtId="167" fontId="22" fillId="3" borderId="0" xfId="2" applyNumberFormat="1" applyFont="1" applyFill="1" applyAlignment="1">
      <alignment vertical="center"/>
    </xf>
    <xf numFmtId="37" fontId="21" fillId="3" borderId="62" xfId="2" applyNumberFormat="1" applyFont="1" applyFill="1" applyBorder="1" applyAlignment="1" applyProtection="1">
      <alignment vertical="center"/>
    </xf>
    <xf numFmtId="37" fontId="21" fillId="0" borderId="62" xfId="2" quotePrefix="1" applyNumberFormat="1" applyFont="1" applyBorder="1" applyAlignment="1" applyProtection="1">
      <alignment horizontal="center" vertical="center"/>
    </xf>
    <xf numFmtId="37" fontId="22" fillId="5" borderId="62" xfId="2" applyNumberFormat="1" applyFont="1" applyFill="1" applyBorder="1" applyAlignment="1" applyProtection="1">
      <alignment vertical="center"/>
    </xf>
    <xf numFmtId="37" fontId="22" fillId="5" borderId="62" xfId="2" quotePrefix="1" applyNumberFormat="1" applyFont="1" applyFill="1" applyBorder="1" applyAlignment="1" applyProtection="1">
      <alignment horizontal="center" vertical="center"/>
    </xf>
    <xf numFmtId="0" fontId="22" fillId="3" borderId="0" xfId="2" applyFont="1" applyFill="1" applyAlignment="1">
      <alignment vertical="center"/>
    </xf>
    <xf numFmtId="167" fontId="29" fillId="3" borderId="0" xfId="2" applyNumberFormat="1" applyFont="1" applyFill="1" applyAlignment="1">
      <alignment vertical="center"/>
    </xf>
    <xf numFmtId="37" fontId="21" fillId="4" borderId="62" xfId="2" applyNumberFormat="1" applyFont="1" applyFill="1" applyBorder="1" applyAlignment="1" applyProtection="1">
      <alignment vertical="center"/>
    </xf>
    <xf numFmtId="37" fontId="21" fillId="4" borderId="62" xfId="2" quotePrefix="1" applyNumberFormat="1" applyFont="1" applyFill="1" applyBorder="1" applyAlignment="1" applyProtection="1">
      <alignment horizontal="center" vertical="center"/>
    </xf>
    <xf numFmtId="37" fontId="25" fillId="2" borderId="62" xfId="2" applyNumberFormat="1" applyFont="1" applyFill="1" applyBorder="1" applyAlignment="1" applyProtection="1">
      <alignment vertical="center"/>
    </xf>
    <xf numFmtId="37" fontId="25" fillId="2" borderId="62" xfId="2" quotePrefix="1" applyNumberFormat="1" applyFont="1" applyFill="1" applyBorder="1" applyAlignment="1" applyProtection="1">
      <alignment horizontal="center" vertical="center"/>
    </xf>
    <xf numFmtId="37" fontId="21" fillId="2" borderId="62" xfId="2" applyNumberFormat="1" applyFont="1" applyFill="1" applyBorder="1" applyAlignment="1" applyProtection="1">
      <alignment vertical="center"/>
    </xf>
    <xf numFmtId="37" fontId="21" fillId="2" borderId="62" xfId="2" quotePrefix="1" applyNumberFormat="1" applyFont="1" applyFill="1" applyBorder="1" applyAlignment="1" applyProtection="1">
      <alignment horizontal="center" vertical="center"/>
    </xf>
    <xf numFmtId="0" fontId="21" fillId="0" borderId="0" xfId="2" applyFont="1" applyAlignment="1" applyProtection="1">
      <alignment horizontal="left"/>
    </xf>
    <xf numFmtId="0" fontId="21" fillId="0" borderId="0" xfId="2" applyFont="1" applyAlignment="1" applyProtection="1">
      <alignment horizontal="center"/>
    </xf>
    <xf numFmtId="37" fontId="21" fillId="0" borderId="0" xfId="2" applyNumberFormat="1" applyFont="1" applyProtection="1"/>
    <xf numFmtId="0" fontId="22" fillId="0" borderId="0" xfId="2" applyNumberFormat="1" applyFont="1" applyAlignment="1" applyProtection="1"/>
    <xf numFmtId="0" fontId="21" fillId="0" borderId="0" xfId="2" applyNumberFormat="1" applyFont="1" applyBorder="1" applyAlignment="1">
      <alignment vertical="center"/>
    </xf>
    <xf numFmtId="3" fontId="21" fillId="0" borderId="0" xfId="2" applyNumberFormat="1" applyFont="1" applyBorder="1" applyAlignment="1">
      <alignment horizontal="right" vertical="center"/>
    </xf>
    <xf numFmtId="15" fontId="21" fillId="0" borderId="0" xfId="2" applyNumberFormat="1" applyFont="1" applyBorder="1" applyAlignment="1">
      <alignment horizontal="left" vertical="center"/>
    </xf>
    <xf numFmtId="0" fontId="22" fillId="0" borderId="0" xfId="2" applyFont="1"/>
    <xf numFmtId="3" fontId="21" fillId="3" borderId="0" xfId="2" applyNumberFormat="1" applyFont="1" applyFill="1" applyAlignment="1">
      <alignment horizontal="centerContinuous"/>
    </xf>
    <xf numFmtId="0" fontId="21" fillId="3" borderId="0" xfId="2" applyFont="1" applyFill="1" applyBorder="1" applyAlignment="1">
      <alignment horizontal="centerContinuous"/>
    </xf>
    <xf numFmtId="0" fontId="23" fillId="0" borderId="0" xfId="2" applyFont="1" applyAlignment="1">
      <alignment horizontal="centerContinuous"/>
    </xf>
    <xf numFmtId="3" fontId="21" fillId="0" borderId="0" xfId="2" applyNumberFormat="1" applyFont="1" applyAlignment="1">
      <alignment horizontal="centerContinuous"/>
    </xf>
    <xf numFmtId="0" fontId="21" fillId="0" borderId="61" xfId="2" applyFont="1" applyBorder="1" applyAlignment="1">
      <alignment horizontal="centerContinuous"/>
    </xf>
    <xf numFmtId="0" fontId="21" fillId="0" borderId="55" xfId="2" applyFont="1" applyBorder="1" applyAlignment="1">
      <alignment horizontal="center"/>
    </xf>
    <xf numFmtId="0" fontId="21" fillId="0" borderId="56" xfId="2" applyFont="1" applyBorder="1" applyAlignment="1">
      <alignment horizontal="center"/>
    </xf>
    <xf numFmtId="3" fontId="21" fillId="0" borderId="56" xfId="2" applyNumberFormat="1" applyFont="1" applyBorder="1" applyAlignment="1">
      <alignment horizontal="centerContinuous"/>
    </xf>
    <xf numFmtId="0" fontId="21" fillId="0" borderId="57" xfId="2" applyFont="1" applyBorder="1" applyAlignment="1">
      <alignment horizontal="centerContinuous"/>
    </xf>
    <xf numFmtId="0" fontId="21" fillId="0" borderId="59" xfId="2" applyFont="1" applyBorder="1" applyAlignment="1">
      <alignment horizontal="center" vertical="top"/>
    </xf>
    <xf numFmtId="0" fontId="21" fillId="0" borderId="0" xfId="2" applyFont="1" applyBorder="1" applyAlignment="1">
      <alignment horizontal="center" vertical="top"/>
    </xf>
    <xf numFmtId="3" fontId="21" fillId="0" borderId="55" xfId="2" applyNumberFormat="1" applyFont="1" applyBorder="1" applyAlignment="1">
      <alignment horizontal="center" vertical="top"/>
    </xf>
    <xf numFmtId="0" fontId="21" fillId="0" borderId="55" xfId="2" applyFont="1" applyBorder="1" applyAlignment="1">
      <alignment horizontal="center" vertical="top"/>
    </xf>
    <xf numFmtId="0" fontId="21" fillId="0" borderId="60" xfId="2" applyFont="1" applyBorder="1" applyAlignment="1">
      <alignment horizontal="center"/>
    </xf>
    <xf numFmtId="0" fontId="21" fillId="0" borderId="61" xfId="2" applyFont="1" applyBorder="1" applyAlignment="1">
      <alignment horizontal="center"/>
    </xf>
    <xf numFmtId="3" fontId="21" fillId="0" borderId="60" xfId="2" applyNumberFormat="1" applyFont="1" applyBorder="1" applyAlignment="1">
      <alignment horizontal="center"/>
    </xf>
    <xf numFmtId="0" fontId="21" fillId="3" borderId="62" xfId="2" applyFont="1" applyFill="1" applyBorder="1" applyAlignment="1">
      <alignment vertical="center"/>
    </xf>
    <xf numFmtId="0" fontId="21" fillId="0" borderId="62" xfId="2" applyFont="1" applyBorder="1" applyAlignment="1">
      <alignment vertical="center"/>
    </xf>
    <xf numFmtId="0" fontId="21" fillId="0" borderId="62" xfId="2" quotePrefix="1" applyFont="1" applyBorder="1" applyAlignment="1">
      <alignment horizontal="center" vertical="center"/>
    </xf>
    <xf numFmtId="0" fontId="30" fillId="2" borderId="62" xfId="2" applyFont="1" applyFill="1" applyBorder="1" applyAlignment="1">
      <alignment vertical="center"/>
    </xf>
    <xf numFmtId="0" fontId="30" fillId="2" borderId="62" xfId="2" quotePrefix="1" applyFont="1" applyFill="1" applyBorder="1" applyAlignment="1">
      <alignment horizontal="center" vertical="center"/>
    </xf>
    <xf numFmtId="0" fontId="30" fillId="0" borderId="0" xfId="2" applyFont="1" applyAlignment="1">
      <alignment vertical="center"/>
    </xf>
    <xf numFmtId="0" fontId="22" fillId="2" borderId="62" xfId="2" applyFont="1" applyFill="1" applyBorder="1" applyAlignment="1">
      <alignment vertical="center"/>
    </xf>
    <xf numFmtId="0" fontId="22" fillId="2" borderId="62" xfId="2" quotePrefix="1" applyFont="1" applyFill="1" applyBorder="1" applyAlignment="1">
      <alignment horizontal="center" vertical="center"/>
    </xf>
    <xf numFmtId="0" fontId="21" fillId="2" borderId="62" xfId="2" applyFont="1" applyFill="1" applyBorder="1" applyAlignment="1">
      <alignment vertical="center"/>
    </xf>
    <xf numFmtId="0" fontId="25" fillId="2" borderId="62" xfId="2" applyFont="1" applyFill="1" applyBorder="1" applyAlignment="1">
      <alignment vertical="center"/>
    </xf>
    <xf numFmtId="0" fontId="21" fillId="2" borderId="62" xfId="2" quotePrefix="1" applyFont="1" applyFill="1" applyBorder="1" applyAlignment="1">
      <alignment horizontal="center" vertical="center"/>
    </xf>
    <xf numFmtId="0" fontId="21" fillId="0" borderId="62" xfId="2" applyFont="1" applyFill="1" applyBorder="1" applyAlignment="1">
      <alignment vertical="center"/>
    </xf>
    <xf numFmtId="0" fontId="30" fillId="2" borderId="62" xfId="2" applyFont="1" applyFill="1" applyBorder="1" applyAlignment="1">
      <alignment vertical="center" wrapText="1"/>
    </xf>
    <xf numFmtId="0" fontId="25" fillId="2" borderId="62" xfId="2" quotePrefix="1" applyFont="1" applyFill="1" applyBorder="1" applyAlignment="1">
      <alignment horizontal="center" vertical="center"/>
    </xf>
    <xf numFmtId="49" fontId="21" fillId="0" borderId="62" xfId="2" applyNumberFormat="1" applyFont="1" applyFill="1" applyBorder="1" applyAlignment="1">
      <alignment vertical="center"/>
    </xf>
    <xf numFmtId="0" fontId="30" fillId="3" borderId="0" xfId="2" applyFont="1" applyFill="1" applyAlignment="1">
      <alignment vertical="center"/>
    </xf>
    <xf numFmtId="49" fontId="21" fillId="2" borderId="62" xfId="2" applyNumberFormat="1" applyFont="1" applyFill="1" applyBorder="1" applyAlignment="1">
      <alignment vertical="center"/>
    </xf>
    <xf numFmtId="0" fontId="22" fillId="5" borderId="62" xfId="2" applyFont="1" applyFill="1" applyBorder="1" applyAlignment="1">
      <alignment vertical="center"/>
    </xf>
    <xf numFmtId="0" fontId="30" fillId="5" borderId="62" xfId="2" applyFont="1" applyFill="1" applyBorder="1" applyAlignment="1">
      <alignment vertical="center"/>
    </xf>
    <xf numFmtId="0" fontId="25" fillId="5" borderId="62" xfId="2" quotePrefix="1" applyFont="1" applyFill="1" applyBorder="1" applyAlignment="1">
      <alignment horizontal="center" vertical="center"/>
    </xf>
    <xf numFmtId="3" fontId="21" fillId="0" borderId="0" xfId="2" applyNumberFormat="1" applyFont="1"/>
    <xf numFmtId="3" fontId="0" fillId="0" borderId="0" xfId="0" applyNumberFormat="1"/>
    <xf numFmtId="0" fontId="0" fillId="0" borderId="75" xfId="0" applyBorder="1"/>
    <xf numFmtId="0" fontId="0" fillId="0" borderId="0" xfId="0" applyBorder="1"/>
    <xf numFmtId="3" fontId="0" fillId="0" borderId="0" xfId="0" applyNumberFormat="1" applyBorder="1"/>
    <xf numFmtId="3" fontId="0" fillId="0" borderId="75" xfId="0" applyNumberFormat="1" applyBorder="1"/>
    <xf numFmtId="0" fontId="15" fillId="0" borderId="77" xfId="0" applyFont="1" applyBorder="1" applyAlignment="1">
      <alignment horizontal="center"/>
    </xf>
    <xf numFmtId="0" fontId="0" fillId="0" borderId="77" xfId="0" applyBorder="1"/>
    <xf numFmtId="3" fontId="0" fillId="0" borderId="77" xfId="0" applyNumberFormat="1" applyBorder="1"/>
    <xf numFmtId="0" fontId="0" fillId="0" borderId="76" xfId="0" applyBorder="1"/>
    <xf numFmtId="0" fontId="15" fillId="0" borderId="75" xfId="0" applyFont="1" applyBorder="1"/>
    <xf numFmtId="0" fontId="0" fillId="0" borderId="77" xfId="0" applyBorder="1" applyAlignment="1">
      <alignment wrapText="1"/>
    </xf>
    <xf numFmtId="0" fontId="15" fillId="0" borderId="0" xfId="0" applyFont="1" applyBorder="1" applyAlignment="1"/>
    <xf numFmtId="0" fontId="16" fillId="0" borderId="78" xfId="0" applyFont="1" applyBorder="1" applyAlignment="1">
      <alignment horizontal="center" vertical="center" wrapText="1"/>
    </xf>
    <xf numFmtId="0" fontId="16" fillId="0" borderId="79" xfId="0" applyFont="1" applyBorder="1" applyAlignment="1">
      <alignment horizontal="center" vertical="center" wrapText="1"/>
    </xf>
    <xf numFmtId="0" fontId="15" fillId="0" borderId="76" xfId="0" applyFont="1" applyBorder="1" applyAlignment="1"/>
    <xf numFmtId="3" fontId="0" fillId="0" borderId="76" xfId="0" applyNumberFormat="1" applyBorder="1"/>
    <xf numFmtId="0" fontId="15" fillId="0" borderId="76" xfId="0" applyFont="1" applyBorder="1" applyAlignment="1">
      <alignment horizontal="center"/>
    </xf>
    <xf numFmtId="0" fontId="16" fillId="0" borderId="0" xfId="0" applyFont="1" applyBorder="1" applyAlignment="1">
      <alignment horizontal="center" vertical="center" wrapText="1"/>
    </xf>
    <xf numFmtId="3" fontId="17" fillId="0" borderId="83" xfId="0" applyNumberFormat="1" applyFont="1" applyBorder="1" applyAlignment="1">
      <alignment horizontal="right" vertical="center"/>
    </xf>
    <xf numFmtId="3" fontId="17" fillId="0" borderId="30" xfId="0" applyNumberFormat="1" applyFont="1" applyBorder="1" applyAlignment="1">
      <alignment horizontal="right" vertical="center"/>
    </xf>
    <xf numFmtId="3" fontId="17" fillId="0" borderId="46" xfId="0" applyNumberFormat="1" applyFont="1" applyBorder="1" applyAlignment="1">
      <alignment horizontal="right" vertical="center"/>
    </xf>
    <xf numFmtId="3" fontId="0" fillId="0" borderId="80" xfId="0" applyNumberFormat="1" applyBorder="1"/>
    <xf numFmtId="0" fontId="17" fillId="0" borderId="77" xfId="0" applyFont="1" applyBorder="1" applyAlignment="1">
      <alignment vertical="center"/>
    </xf>
    <xf numFmtId="0" fontId="17" fillId="0" borderId="75" xfId="0" applyFont="1" applyBorder="1" applyAlignment="1">
      <alignment vertical="center"/>
    </xf>
    <xf numFmtId="0" fontId="17" fillId="0" borderId="76" xfId="0" applyFont="1" applyBorder="1" applyAlignment="1">
      <alignment vertical="center"/>
    </xf>
    <xf numFmtId="3" fontId="17" fillId="0" borderId="76" xfId="0" applyNumberFormat="1" applyFont="1" applyBorder="1" applyAlignment="1">
      <alignment vertical="center"/>
    </xf>
    <xf numFmtId="0" fontId="17" fillId="6" borderId="76" xfId="0" applyFont="1" applyFill="1" applyBorder="1" applyAlignment="1">
      <alignment vertical="center"/>
    </xf>
    <xf numFmtId="0" fontId="0" fillId="0" borderId="0" xfId="0" applyBorder="1" applyAlignment="1">
      <alignment wrapText="1"/>
    </xf>
    <xf numFmtId="0" fontId="0" fillId="0" borderId="75" xfId="0" applyBorder="1" applyAlignment="1">
      <alignment wrapText="1"/>
    </xf>
    <xf numFmtId="0" fontId="0" fillId="0" borderId="76" xfId="0" applyBorder="1" applyAlignment="1">
      <alignment wrapText="1"/>
    </xf>
    <xf numFmtId="0" fontId="0" fillId="0" borderId="77" xfId="0" applyBorder="1" applyAlignment="1">
      <alignment horizontal="center"/>
    </xf>
    <xf numFmtId="3" fontId="17" fillId="0" borderId="77" xfId="0" applyNumberFormat="1" applyFont="1" applyBorder="1" applyAlignment="1">
      <alignment vertical="center"/>
    </xf>
    <xf numFmtId="0" fontId="17" fillId="6" borderId="77" xfId="0" applyFont="1" applyFill="1" applyBorder="1" applyAlignment="1">
      <alignment vertical="center"/>
    </xf>
    <xf numFmtId="3" fontId="17" fillId="0" borderId="75" xfId="0" applyNumberFormat="1" applyFont="1" applyBorder="1" applyAlignment="1">
      <alignment vertical="center"/>
    </xf>
    <xf numFmtId="0" fontId="17" fillId="6" borderId="75" xfId="0" applyFont="1" applyFill="1" applyBorder="1" applyAlignment="1">
      <alignment vertical="center"/>
    </xf>
    <xf numFmtId="0" fontId="13" fillId="0" borderId="0" xfId="0" applyFont="1" applyAlignment="1">
      <alignment horizontal="left" vertical="center"/>
    </xf>
    <xf numFmtId="0" fontId="0" fillId="0" borderId="77" xfId="0" applyNumberFormat="1" applyBorder="1" applyAlignment="1">
      <alignment horizontal="centerContinuous"/>
    </xf>
    <xf numFmtId="0" fontId="0" fillId="0" borderId="75" xfId="0" applyNumberFormat="1" applyBorder="1" applyAlignment="1">
      <alignment horizontal="centerContinuous"/>
    </xf>
    <xf numFmtId="0" fontId="16" fillId="0" borderId="32" xfId="0" applyNumberFormat="1" applyFont="1" applyBorder="1" applyAlignment="1">
      <alignment horizontal="centerContinuous" vertical="center" wrapText="1"/>
    </xf>
    <xf numFmtId="0" fontId="0" fillId="0" borderId="75" xfId="0" applyNumberFormat="1" applyBorder="1" applyAlignment="1">
      <alignment horizontal="right"/>
    </xf>
    <xf numFmtId="0" fontId="0" fillId="0" borderId="77" xfId="0" applyNumberFormat="1" applyBorder="1" applyAlignment="1">
      <alignment horizontal="right"/>
    </xf>
    <xf numFmtId="0" fontId="22" fillId="0" borderId="0" xfId="2" applyNumberFormat="1" applyFont="1" applyAlignment="1">
      <alignment horizontal="center"/>
    </xf>
    <xf numFmtId="0" fontId="22" fillId="0" borderId="0" xfId="2" applyFont="1" applyAlignment="1">
      <alignment horizontal="right"/>
    </xf>
    <xf numFmtId="0" fontId="13" fillId="0" borderId="0" xfId="0" applyFont="1" applyAlignment="1">
      <alignment horizontal="left" wrapText="1"/>
    </xf>
    <xf numFmtId="0" fontId="0" fillId="6" borderId="75" xfId="0" applyFill="1" applyBorder="1"/>
    <xf numFmtId="0" fontId="0" fillId="6" borderId="77" xfId="0" applyFill="1" applyBorder="1"/>
    <xf numFmtId="3" fontId="0" fillId="0" borderId="75" xfId="0" applyNumberFormat="1" applyFill="1" applyBorder="1"/>
    <xf numFmtId="3" fontId="0" fillId="0" borderId="77" xfId="0" applyNumberFormat="1" applyFill="1" applyBorder="1"/>
    <xf numFmtId="0" fontId="0" fillId="0" borderId="75" xfId="0" applyFill="1" applyBorder="1"/>
    <xf numFmtId="0" fontId="0" fillId="0" borderId="77" xfId="0" applyFill="1" applyBorder="1"/>
    <xf numFmtId="0" fontId="0" fillId="0" borderId="75" xfId="0" applyBorder="1" applyAlignment="1">
      <alignment horizontal="center"/>
    </xf>
    <xf numFmtId="0" fontId="0" fillId="0" borderId="86" xfId="0" applyBorder="1"/>
    <xf numFmtId="0" fontId="16" fillId="0" borderId="10" xfId="0" applyFont="1" applyBorder="1" applyAlignment="1">
      <alignment horizontal="center" vertical="center" wrapText="1"/>
    </xf>
    <xf numFmtId="0" fontId="16" fillId="0" borderId="10" xfId="0" applyFont="1" applyBorder="1" applyAlignment="1">
      <alignment horizontal="center" vertical="center" wrapText="1"/>
    </xf>
    <xf numFmtId="3" fontId="0" fillId="6" borderId="76" xfId="0" applyNumberFormat="1" applyFill="1" applyBorder="1"/>
    <xf numFmtId="0" fontId="16" fillId="0" borderId="7" xfId="0" applyFont="1" applyBorder="1" applyAlignment="1">
      <alignment horizontal="center" vertical="center" wrapText="1"/>
    </xf>
    <xf numFmtId="0" fontId="24" fillId="0" borderId="0" xfId="5" applyFill="1" applyAlignment="1">
      <alignment vertical="center"/>
    </xf>
    <xf numFmtId="0" fontId="41" fillId="0" borderId="0" xfId="5" applyFont="1" applyFill="1" applyAlignment="1">
      <alignment horizontal="left" vertical="center"/>
    </xf>
    <xf numFmtId="0" fontId="45" fillId="0" borderId="0" xfId="5" applyFont="1" applyFill="1" applyAlignment="1">
      <alignment horizontal="left" vertical="center"/>
    </xf>
    <xf numFmtId="0" fontId="45" fillId="0" borderId="13" xfId="5" applyFont="1" applyFill="1" applyBorder="1" applyAlignment="1">
      <alignment horizontal="left" vertical="center"/>
    </xf>
    <xf numFmtId="0" fontId="45" fillId="0" borderId="97" xfId="5" applyFont="1" applyFill="1" applyBorder="1" applyAlignment="1">
      <alignment horizontal="left" vertical="center"/>
    </xf>
    <xf numFmtId="0" fontId="41" fillId="0" borderId="97" xfId="5" applyFont="1" applyFill="1" applyBorder="1" applyAlignment="1">
      <alignment horizontal="left" vertical="center"/>
    </xf>
    <xf numFmtId="0" fontId="41" fillId="0" borderId="96" xfId="5" applyFont="1" applyFill="1" applyBorder="1" applyAlignment="1">
      <alignment horizontal="left" vertical="center"/>
    </xf>
    <xf numFmtId="0" fontId="38" fillId="0" borderId="0" xfId="5" applyFont="1" applyFill="1" applyAlignment="1">
      <alignment horizontal="left" vertical="center"/>
    </xf>
    <xf numFmtId="0" fontId="45" fillId="0" borderId="29" xfId="5" applyFont="1" applyFill="1" applyBorder="1" applyAlignment="1">
      <alignment horizontal="left" vertical="center"/>
    </xf>
    <xf numFmtId="0" fontId="45" fillId="0" borderId="0" xfId="5" applyFont="1" applyFill="1" applyBorder="1" applyAlignment="1">
      <alignment horizontal="left" vertical="center"/>
    </xf>
    <xf numFmtId="0" fontId="38" fillId="0" borderId="0" xfId="5" applyFont="1" applyFill="1" applyBorder="1" applyAlignment="1">
      <alignment horizontal="left" vertical="center"/>
    </xf>
    <xf numFmtId="0" fontId="38" fillId="0" borderId="95" xfId="5" applyFont="1" applyFill="1" applyBorder="1" applyAlignment="1">
      <alignment horizontal="left" vertical="center"/>
    </xf>
    <xf numFmtId="0" fontId="41" fillId="0" borderId="0" xfId="5" applyFont="1" applyFill="1" applyBorder="1" applyAlignment="1">
      <alignment horizontal="left" vertical="center"/>
    </xf>
    <xf numFmtId="0" fontId="41" fillId="0" borderId="95" xfId="5" applyFont="1" applyFill="1" applyBorder="1" applyAlignment="1">
      <alignment horizontal="left" vertical="center"/>
    </xf>
    <xf numFmtId="0" fontId="24" fillId="0" borderId="0" xfId="5" applyFill="1" applyBorder="1" applyAlignment="1">
      <alignment vertical="center"/>
    </xf>
    <xf numFmtId="0" fontId="24" fillId="0" borderId="95" xfId="5" applyFill="1" applyBorder="1" applyAlignment="1">
      <alignment vertical="center"/>
    </xf>
    <xf numFmtId="0" fontId="45" fillId="0" borderId="94" xfId="5" applyFont="1" applyFill="1" applyBorder="1" applyAlignment="1">
      <alignment horizontal="left" vertical="center"/>
    </xf>
    <xf numFmtId="0" fontId="45" fillId="0" borderId="93" xfId="5" applyFont="1" applyFill="1" applyBorder="1" applyAlignment="1">
      <alignment horizontal="left" vertical="center"/>
    </xf>
    <xf numFmtId="0" fontId="38" fillId="0" borderId="93" xfId="5" applyFont="1" applyFill="1" applyBorder="1" applyAlignment="1">
      <alignment horizontal="left" vertical="center"/>
    </xf>
    <xf numFmtId="0" fontId="51" fillId="0" borderId="92" xfId="5" applyFont="1" applyFill="1" applyBorder="1" applyAlignment="1">
      <alignment horizontal="left" vertical="center"/>
    </xf>
    <xf numFmtId="0" fontId="38" fillId="0" borderId="105" xfId="5" applyFont="1" applyFill="1" applyBorder="1" applyAlignment="1">
      <alignment horizontal="left" vertical="center"/>
    </xf>
    <xf numFmtId="0" fontId="38" fillId="0" borderId="97" xfId="5" applyFont="1" applyFill="1" applyBorder="1" applyAlignment="1">
      <alignment horizontal="left" vertical="center"/>
    </xf>
    <xf numFmtId="0" fontId="38" fillId="0" borderId="96" xfId="5" applyFont="1" applyFill="1" applyBorder="1" applyAlignment="1">
      <alignment horizontal="left" vertical="center"/>
    </xf>
    <xf numFmtId="0" fontId="24" fillId="0" borderId="77" xfId="5" applyBorder="1" applyAlignment="1">
      <alignment horizontal="center" vertical="center"/>
    </xf>
    <xf numFmtId="0" fontId="24" fillId="0" borderId="0" xfId="5" applyAlignment="1">
      <alignment horizontal="center" vertical="center"/>
    </xf>
    <xf numFmtId="0" fontId="41" fillId="0" borderId="75" xfId="5" applyFont="1" applyFill="1" applyBorder="1" applyAlignment="1">
      <alignment horizontal="center" vertical="center"/>
    </xf>
    <xf numFmtId="0" fontId="41" fillId="0" borderId="77" xfId="5" applyFont="1" applyFill="1" applyBorder="1" applyAlignment="1">
      <alignment horizontal="center" vertical="center"/>
    </xf>
    <xf numFmtId="1" fontId="45" fillId="0" borderId="0" xfId="5" applyNumberFormat="1" applyFont="1" applyFill="1" applyBorder="1" applyAlignment="1">
      <alignment horizontal="center" vertical="center"/>
    </xf>
    <xf numFmtId="168" fontId="45" fillId="0" borderId="0" xfId="5" applyNumberFormat="1" applyFont="1" applyFill="1" applyBorder="1" applyAlignment="1">
      <alignment horizontal="center" vertical="center"/>
    </xf>
    <xf numFmtId="169" fontId="45" fillId="0" borderId="0" xfId="5" applyNumberFormat="1" applyFont="1" applyFill="1" applyBorder="1" applyAlignment="1">
      <alignment horizontal="center" vertical="center"/>
    </xf>
    <xf numFmtId="169" fontId="45" fillId="0" borderId="95" xfId="5" applyNumberFormat="1" applyFont="1" applyFill="1" applyBorder="1" applyAlignment="1">
      <alignment horizontal="center" vertical="center"/>
    </xf>
    <xf numFmtId="0" fontId="24" fillId="0" borderId="29" xfId="5" applyFill="1" applyBorder="1" applyAlignment="1"/>
    <xf numFmtId="0" fontId="24" fillId="0" borderId="0" xfId="5" applyFill="1" applyBorder="1" applyAlignment="1"/>
    <xf numFmtId="0" fontId="41" fillId="0" borderId="75" xfId="5" applyFont="1" applyFill="1" applyBorder="1" applyAlignment="1">
      <alignment vertical="top" wrapText="1"/>
    </xf>
    <xf numFmtId="0" fontId="41" fillId="0" borderId="77" xfId="5" applyFont="1" applyFill="1" applyBorder="1" applyAlignment="1">
      <alignment vertical="top" wrapText="1"/>
    </xf>
    <xf numFmtId="0" fontId="41" fillId="0" borderId="0" xfId="5" applyFont="1" applyFill="1" applyBorder="1" applyAlignment="1">
      <alignment vertical="top" wrapText="1"/>
    </xf>
    <xf numFmtId="0" fontId="41" fillId="0" borderId="0" xfId="5" applyFont="1" applyFill="1" applyBorder="1" applyAlignment="1">
      <alignment vertical="center" wrapText="1"/>
    </xf>
    <xf numFmtId="0" fontId="41" fillId="0" borderId="77" xfId="5" applyFont="1" applyFill="1" applyBorder="1" applyAlignment="1">
      <alignment vertical="center" wrapText="1"/>
    </xf>
    <xf numFmtId="1" fontId="41" fillId="0" borderId="0" xfId="5" applyNumberFormat="1" applyFont="1" applyFill="1" applyBorder="1" applyAlignment="1">
      <alignment horizontal="left" vertical="center"/>
    </xf>
    <xf numFmtId="0" fontId="41" fillId="0" borderId="85" xfId="5" applyFont="1" applyFill="1" applyBorder="1" applyAlignment="1">
      <alignment vertical="center" wrapText="1"/>
    </xf>
    <xf numFmtId="1" fontId="41" fillId="0" borderId="99" xfId="5" applyNumberFormat="1" applyFont="1" applyFill="1" applyBorder="1" applyAlignment="1">
      <alignment horizontal="left" vertical="center"/>
    </xf>
    <xf numFmtId="0" fontId="41" fillId="0" borderId="99" xfId="5" applyFont="1" applyFill="1" applyBorder="1" applyAlignment="1">
      <alignment horizontal="left" vertical="center"/>
    </xf>
    <xf numFmtId="0" fontId="41" fillId="0" borderId="98" xfId="5" applyFont="1" applyFill="1" applyBorder="1" applyAlignment="1">
      <alignment horizontal="left" vertical="center"/>
    </xf>
    <xf numFmtId="0" fontId="40" fillId="0" borderId="77" xfId="5" applyFont="1" applyFill="1" applyBorder="1" applyAlignment="1">
      <alignment horizontal="center" vertical="center" wrapText="1"/>
    </xf>
    <xf numFmtId="0" fontId="50" fillId="0" borderId="0" xfId="5" applyFont="1" applyFill="1" applyAlignment="1">
      <alignment horizontal="left" vertical="center"/>
    </xf>
    <xf numFmtId="0" fontId="50" fillId="0" borderId="103" xfId="5" applyFont="1" applyFill="1" applyBorder="1" applyAlignment="1">
      <alignment horizontal="left" vertical="center"/>
    </xf>
    <xf numFmtId="0" fontId="24" fillId="0" borderId="93" xfId="5" applyFill="1" applyBorder="1" applyAlignment="1">
      <alignment vertical="center"/>
    </xf>
    <xf numFmtId="0" fontId="41" fillId="0" borderId="92" xfId="5" applyFont="1" applyFill="1" applyBorder="1" applyAlignment="1">
      <alignment vertical="center"/>
    </xf>
    <xf numFmtId="0" fontId="45" fillId="0" borderId="13" xfId="5" applyFont="1" applyFill="1" applyBorder="1" applyAlignment="1">
      <alignment horizontal="center" vertical="center"/>
    </xf>
    <xf numFmtId="0" fontId="45" fillId="0" borderId="97" xfId="5" applyFont="1" applyFill="1" applyBorder="1" applyAlignment="1">
      <alignment horizontal="center" vertical="center"/>
    </xf>
    <xf numFmtId="0" fontId="45" fillId="0" borderId="96" xfId="5" applyFont="1" applyFill="1" applyBorder="1" applyAlignment="1">
      <alignment horizontal="center" vertical="center"/>
    </xf>
    <xf numFmtId="0" fontId="45" fillId="0" borderId="0" xfId="5" applyFont="1" applyFill="1" applyBorder="1" applyAlignment="1">
      <alignment horizontal="center" vertical="center"/>
    </xf>
    <xf numFmtId="0" fontId="45" fillId="0" borderId="0" xfId="5" applyFont="1" applyFill="1" applyBorder="1" applyAlignment="1">
      <alignment vertical="center"/>
    </xf>
    <xf numFmtId="0" fontId="48" fillId="0" borderId="0" xfId="5" applyFont="1" applyFill="1" applyBorder="1" applyAlignment="1">
      <alignment vertical="center"/>
    </xf>
    <xf numFmtId="0" fontId="45" fillId="0" borderId="95" xfId="5" applyFont="1" applyFill="1" applyBorder="1" applyAlignment="1">
      <alignment vertical="center"/>
    </xf>
    <xf numFmtId="0" fontId="41" fillId="0" borderId="0" xfId="5" applyFont="1" applyFill="1" applyBorder="1" applyAlignment="1">
      <alignment vertical="center"/>
    </xf>
    <xf numFmtId="0" fontId="41" fillId="0" borderId="95" xfId="5" applyFont="1" applyFill="1" applyBorder="1" applyAlignment="1">
      <alignment vertical="center"/>
    </xf>
    <xf numFmtId="0" fontId="49" fillId="0" borderId="0" xfId="5" applyFont="1" applyFill="1" applyAlignment="1">
      <alignment vertical="center"/>
    </xf>
    <xf numFmtId="0" fontId="45" fillId="0" borderId="29" xfId="5" applyFont="1" applyFill="1" applyBorder="1" applyAlignment="1">
      <alignment horizontal="center" vertical="center"/>
    </xf>
    <xf numFmtId="0" fontId="45" fillId="0" borderId="95" xfId="5" applyFont="1" applyFill="1" applyBorder="1" applyAlignment="1">
      <alignment horizontal="center" vertical="center"/>
    </xf>
    <xf numFmtId="0" fontId="42" fillId="0" borderId="0" xfId="5" applyFont="1" applyFill="1" applyAlignment="1">
      <alignment vertical="center"/>
    </xf>
    <xf numFmtId="0" fontId="46" fillId="0" borderId="102" xfId="5" applyFont="1" applyFill="1" applyBorder="1" applyAlignment="1">
      <alignment horizontal="left" vertical="center"/>
    </xf>
    <xf numFmtId="0" fontId="46" fillId="0" borderId="88" xfId="5" applyFont="1" applyFill="1" applyBorder="1" applyAlignment="1">
      <alignment horizontal="left" vertical="center"/>
    </xf>
    <xf numFmtId="0" fontId="42" fillId="0" borderId="88" xfId="5" applyFont="1" applyFill="1" applyBorder="1" applyAlignment="1">
      <alignment vertical="center"/>
    </xf>
    <xf numFmtId="0" fontId="42" fillId="0" borderId="101" xfId="5" applyFont="1" applyFill="1" applyBorder="1" applyAlignment="1">
      <alignment vertical="center"/>
    </xf>
    <xf numFmtId="0" fontId="40" fillId="0" borderId="100" xfId="5" applyFont="1" applyFill="1" applyBorder="1" applyAlignment="1">
      <alignment horizontal="center" vertical="center"/>
    </xf>
    <xf numFmtId="0" fontId="40" fillId="0" borderId="99" xfId="5" applyFont="1" applyFill="1" applyBorder="1" applyAlignment="1">
      <alignment horizontal="center" vertical="center"/>
    </xf>
    <xf numFmtId="0" fontId="40" fillId="0" borderId="98" xfId="5" applyFont="1" applyFill="1" applyBorder="1" applyAlignment="1">
      <alignment horizontal="center" vertical="center"/>
    </xf>
    <xf numFmtId="0" fontId="46" fillId="0" borderId="100" xfId="5" applyFont="1" applyFill="1" applyBorder="1" applyAlignment="1">
      <alignment horizontal="left" vertical="center"/>
    </xf>
    <xf numFmtId="0" fontId="46" fillId="0" borderId="99" xfId="5" applyFont="1" applyFill="1" applyBorder="1" applyAlignment="1">
      <alignment horizontal="left" vertical="center"/>
    </xf>
    <xf numFmtId="0" fontId="46" fillId="0" borderId="99" xfId="5" applyFont="1" applyFill="1" applyBorder="1" applyAlignment="1">
      <alignment vertical="center"/>
    </xf>
    <xf numFmtId="0" fontId="46" fillId="0" borderId="98" xfId="5" applyFont="1" applyFill="1" applyBorder="1" applyAlignment="1">
      <alignment vertical="center"/>
    </xf>
    <xf numFmtId="0" fontId="44" fillId="0" borderId="0" xfId="5" applyFont="1" applyFill="1" applyAlignment="1">
      <alignment horizontal="left" vertical="center"/>
    </xf>
    <xf numFmtId="0" fontId="44" fillId="0" borderId="93" xfId="5" applyFont="1" applyFill="1" applyBorder="1" applyAlignment="1">
      <alignment horizontal="left" vertical="center"/>
    </xf>
    <xf numFmtId="0" fontId="41" fillId="0" borderId="92" xfId="5" applyFont="1" applyFill="1" applyBorder="1" applyAlignment="1">
      <alignment horizontal="left" vertical="center"/>
    </xf>
    <xf numFmtId="0" fontId="44" fillId="0" borderId="0" xfId="5" applyFont="1" applyFill="1" applyBorder="1" applyAlignment="1">
      <alignment horizontal="left" vertical="center"/>
    </xf>
    <xf numFmtId="0" fontId="41" fillId="0" borderId="97" xfId="5" applyFont="1" applyFill="1" applyBorder="1" applyAlignment="1">
      <alignment horizontal="left"/>
    </xf>
    <xf numFmtId="0" fontId="44" fillId="0" borderId="97" xfId="5" applyFont="1" applyFill="1" applyBorder="1" applyAlignment="1">
      <alignment horizontal="left" vertical="center"/>
    </xf>
    <xf numFmtId="0" fontId="44" fillId="0" borderId="13" xfId="5" applyFont="1" applyFill="1" applyBorder="1" applyAlignment="1">
      <alignment horizontal="left" vertical="center"/>
    </xf>
    <xf numFmtId="0" fontId="45" fillId="0" borderId="96" xfId="5" applyFont="1" applyFill="1" applyBorder="1" applyAlignment="1">
      <alignment horizontal="left" vertical="center"/>
    </xf>
    <xf numFmtId="0" fontId="41" fillId="0" borderId="0" xfId="5" applyFont="1" applyFill="1" applyBorder="1" applyAlignment="1">
      <alignment horizontal="left"/>
    </xf>
    <xf numFmtId="0" fontId="44" fillId="0" borderId="29" xfId="5" applyFont="1" applyFill="1" applyBorder="1" applyAlignment="1">
      <alignment horizontal="left" vertical="center"/>
    </xf>
    <xf numFmtId="0" fontId="45" fillId="0" borderId="0" xfId="5" applyFont="1" applyFill="1" applyBorder="1" applyAlignment="1">
      <alignment horizontal="left"/>
    </xf>
    <xf numFmtId="0" fontId="23" fillId="0" borderId="0" xfId="5" applyFont="1" applyFill="1" applyBorder="1" applyAlignment="1">
      <alignment horizontal="left"/>
    </xf>
    <xf numFmtId="0" fontId="40" fillId="0" borderId="0" xfId="5" applyFont="1" applyFill="1" applyBorder="1" applyAlignment="1">
      <alignment horizontal="center" vertical="center"/>
    </xf>
    <xf numFmtId="0" fontId="45" fillId="0" borderId="0" xfId="5" applyFont="1" applyFill="1" applyBorder="1" applyAlignment="1">
      <alignment horizontal="center"/>
    </xf>
    <xf numFmtId="0" fontId="45" fillId="0" borderId="95" xfId="5" applyFont="1" applyFill="1" applyBorder="1" applyAlignment="1" applyProtection="1">
      <alignment horizontal="center" vertical="center"/>
      <protection locked="0"/>
    </xf>
    <xf numFmtId="0" fontId="44" fillId="0" borderId="96" xfId="5" applyFont="1" applyFill="1" applyBorder="1" applyAlignment="1">
      <alignment horizontal="left"/>
    </xf>
    <xf numFmtId="0" fontId="47" fillId="0" borderId="0" xfId="5" applyFont="1" applyFill="1" applyBorder="1" applyAlignment="1">
      <alignment horizontal="center" vertical="center"/>
    </xf>
    <xf numFmtId="0" fontId="44" fillId="0" borderId="94" xfId="5" applyFont="1" applyFill="1" applyBorder="1" applyAlignment="1">
      <alignment horizontal="left" vertical="center"/>
    </xf>
    <xf numFmtId="0" fontId="41" fillId="0" borderId="93" xfId="5" applyFont="1" applyFill="1" applyBorder="1" applyAlignment="1">
      <alignment horizontal="left" vertical="center"/>
    </xf>
    <xf numFmtId="0" fontId="46" fillId="0" borderId="93" xfId="5" applyFont="1" applyFill="1" applyBorder="1" applyAlignment="1">
      <alignment horizontal="left" vertical="center"/>
    </xf>
    <xf numFmtId="0" fontId="43" fillId="0" borderId="0" xfId="5" applyFont="1" applyFill="1" applyAlignment="1">
      <alignment horizontal="left" vertical="center"/>
    </xf>
    <xf numFmtId="0" fontId="43" fillId="0" borderId="13" xfId="5" applyFont="1" applyFill="1" applyBorder="1" applyAlignment="1">
      <alignment horizontal="left" vertical="center"/>
    </xf>
    <xf numFmtId="0" fontId="43" fillId="0" borderId="97" xfId="5" applyFont="1" applyFill="1" applyBorder="1" applyAlignment="1">
      <alignment horizontal="left" vertical="center"/>
    </xf>
    <xf numFmtId="0" fontId="43" fillId="0" borderId="96" xfId="5" applyFont="1" applyFill="1" applyBorder="1" applyAlignment="1">
      <alignment horizontal="left" vertical="center"/>
    </xf>
    <xf numFmtId="0" fontId="41" fillId="0" borderId="29" xfId="5" applyFont="1" applyFill="1" applyBorder="1" applyAlignment="1">
      <alignment horizontal="left" vertical="center"/>
    </xf>
    <xf numFmtId="0" fontId="42" fillId="0" borderId="0" xfId="5" applyFont="1" applyFill="1" applyAlignment="1">
      <alignment horizontal="left" vertical="center"/>
    </xf>
    <xf numFmtId="0" fontId="42" fillId="0" borderId="94" xfId="5" applyFont="1" applyFill="1" applyBorder="1" applyAlignment="1">
      <alignment horizontal="left" vertical="center"/>
    </xf>
    <xf numFmtId="0" fontId="42" fillId="0" borderId="93" xfId="5" applyFont="1" applyFill="1" applyBorder="1" applyAlignment="1">
      <alignment horizontal="left" vertical="center"/>
    </xf>
    <xf numFmtId="0" fontId="42" fillId="0" borderId="92" xfId="5" applyFont="1" applyFill="1" applyBorder="1" applyAlignment="1">
      <alignment horizontal="left" vertical="center"/>
    </xf>
    <xf numFmtId="0" fontId="24" fillId="0" borderId="17" xfId="5" applyFill="1" applyBorder="1" applyAlignment="1">
      <alignment vertical="center"/>
    </xf>
    <xf numFmtId="0" fontId="24" fillId="0" borderId="91" xfId="5" applyFill="1" applyBorder="1" applyAlignment="1">
      <alignment vertical="center"/>
    </xf>
    <xf numFmtId="0" fontId="41" fillId="0" borderId="91" xfId="5" quotePrefix="1" applyFont="1" applyFill="1" applyBorder="1" applyAlignment="1">
      <alignment horizontal="left" vertical="center"/>
    </xf>
    <xf numFmtId="0" fontId="40" fillId="0" borderId="91" xfId="5" applyFont="1" applyFill="1" applyBorder="1" applyAlignment="1">
      <alignment horizontal="center" vertical="center"/>
    </xf>
    <xf numFmtId="0" fontId="38" fillId="0" borderId="90" xfId="5" applyFont="1" applyFill="1" applyBorder="1" applyAlignment="1">
      <alignment vertical="center"/>
    </xf>
    <xf numFmtId="0" fontId="39" fillId="0" borderId="0" xfId="5" applyFont="1" applyFill="1" applyAlignment="1">
      <alignment horizontal="left" vertical="center"/>
    </xf>
    <xf numFmtId="0" fontId="24" fillId="0" borderId="89" xfId="5" applyFont="1" applyFill="1" applyBorder="1" applyAlignment="1">
      <alignment horizontal="left" vertical="center"/>
    </xf>
    <xf numFmtId="0" fontId="38" fillId="0" borderId="88" xfId="5" applyFont="1" applyFill="1" applyBorder="1" applyAlignment="1">
      <alignment horizontal="left" vertical="center"/>
    </xf>
    <xf numFmtId="0" fontId="24" fillId="0" borderId="87" xfId="5" applyFont="1" applyFill="1" applyBorder="1" applyAlignment="1">
      <alignment horizontal="left" vertical="center"/>
    </xf>
    <xf numFmtId="0" fontId="36" fillId="0" borderId="0" xfId="5" applyFont="1" applyFill="1" applyAlignment="1">
      <alignment horizontal="left" vertical="center"/>
    </xf>
    <xf numFmtId="0" fontId="37" fillId="0" borderId="0" xfId="5" quotePrefix="1" applyFont="1" applyFill="1" applyAlignment="1">
      <alignment horizontal="left" vertical="center"/>
    </xf>
    <xf numFmtId="0" fontId="41" fillId="0" borderId="0" xfId="5" applyFont="1" applyFill="1" applyAlignment="1">
      <alignment vertical="center"/>
    </xf>
    <xf numFmtId="49" fontId="54" fillId="0" borderId="43" xfId="5" applyNumberFormat="1" applyFont="1" applyFill="1" applyBorder="1" applyAlignment="1">
      <alignment horizontal="center" vertical="top"/>
    </xf>
    <xf numFmtId="0" fontId="54" fillId="0" borderId="72" xfId="5" applyFont="1" applyFill="1" applyBorder="1" applyAlignment="1">
      <alignment horizontal="right" vertical="top" wrapText="1"/>
    </xf>
    <xf numFmtId="0" fontId="54" fillId="0" borderId="66" xfId="5" applyFont="1" applyFill="1" applyBorder="1" applyAlignment="1">
      <alignment horizontal="right" vertical="top" wrapText="1"/>
    </xf>
    <xf numFmtId="0" fontId="54" fillId="0" borderId="66" xfId="5" applyFont="1" applyFill="1" applyBorder="1" applyAlignment="1">
      <alignment horizontal="left" vertical="top" wrapText="1"/>
    </xf>
    <xf numFmtId="0" fontId="55" fillId="0" borderId="66" xfId="5" applyFont="1" applyFill="1" applyBorder="1" applyAlignment="1">
      <alignment horizontal="left" vertical="top" wrapText="1"/>
    </xf>
    <xf numFmtId="0" fontId="55" fillId="0" borderId="66" xfId="5" quotePrefix="1" applyFont="1" applyFill="1" applyBorder="1" applyAlignment="1">
      <alignment horizontal="left" vertical="top" wrapText="1"/>
    </xf>
    <xf numFmtId="0" fontId="56" fillId="0" borderId="64" xfId="5" applyFont="1" applyFill="1" applyBorder="1" applyAlignment="1">
      <alignment horizontal="center" wrapText="1"/>
    </xf>
    <xf numFmtId="0" fontId="56" fillId="0" borderId="63" xfId="5" applyFont="1" applyFill="1" applyBorder="1" applyAlignment="1">
      <alignment horizontal="center" wrapText="1"/>
    </xf>
    <xf numFmtId="49" fontId="55" fillId="0" borderId="73" xfId="5" applyNumberFormat="1" applyFont="1" applyFill="1" applyBorder="1" applyAlignment="1">
      <alignment horizontal="center" vertical="top"/>
    </xf>
    <xf numFmtId="0" fontId="55" fillId="0" borderId="72" xfId="5" applyFont="1" applyFill="1" applyBorder="1" applyAlignment="1">
      <alignment horizontal="left" vertical="top" wrapText="1"/>
    </xf>
    <xf numFmtId="49" fontId="55" fillId="0" borderId="43" xfId="5" applyNumberFormat="1" applyFont="1" applyFill="1" applyBorder="1" applyAlignment="1">
      <alignment horizontal="center" vertical="top"/>
    </xf>
    <xf numFmtId="0" fontId="57" fillId="0" borderId="66" xfId="5" applyFont="1" applyFill="1" applyBorder="1" applyAlignment="1">
      <alignment horizontal="right" vertical="top" wrapText="1"/>
    </xf>
    <xf numFmtId="0" fontId="41" fillId="0" borderId="0" xfId="5" applyFont="1" applyFill="1"/>
    <xf numFmtId="0" fontId="55" fillId="0" borderId="66" xfId="5" applyFont="1" applyFill="1" applyBorder="1" applyAlignment="1">
      <alignment horizontal="left" vertical="top"/>
    </xf>
    <xf numFmtId="0" fontId="56" fillId="0" borderId="71" xfId="5" applyFont="1" applyFill="1" applyBorder="1" applyAlignment="1">
      <alignment horizontal="center" wrapText="1"/>
    </xf>
    <xf numFmtId="0" fontId="56" fillId="0" borderId="70" xfId="5" applyFont="1" applyFill="1" applyBorder="1" applyAlignment="1">
      <alignment horizontal="center" wrapText="1"/>
    </xf>
    <xf numFmtId="0" fontId="41" fillId="0" borderId="0" xfId="5" applyFont="1" applyFill="1" applyAlignment="1">
      <alignment vertical="center" wrapText="1"/>
    </xf>
    <xf numFmtId="0" fontId="53" fillId="0" borderId="114" xfId="5" applyFont="1" applyFill="1" applyBorder="1" applyAlignment="1">
      <alignment horizontal="right" vertical="center" wrapText="1"/>
    </xf>
    <xf numFmtId="0" fontId="42" fillId="0" borderId="0" xfId="5" applyFont="1" applyFill="1" applyAlignment="1">
      <alignment vertical="center" wrapText="1"/>
    </xf>
    <xf numFmtId="0" fontId="40" fillId="0" borderId="89" xfId="5" applyFont="1" applyFill="1" applyBorder="1" applyAlignment="1">
      <alignment horizontal="left" vertical="center"/>
    </xf>
    <xf numFmtId="0" fontId="40" fillId="0" borderId="88" xfId="5" applyFont="1" applyFill="1" applyBorder="1" applyAlignment="1">
      <alignment horizontal="left" vertical="center"/>
    </xf>
    <xf numFmtId="0" fontId="53" fillId="0" borderId="87" xfId="5" applyFont="1" applyFill="1" applyBorder="1" applyAlignment="1">
      <alignment horizontal="left" vertical="center"/>
    </xf>
    <xf numFmtId="0" fontId="40" fillId="0" borderId="43" xfId="5" applyFont="1" applyFill="1" applyBorder="1" applyAlignment="1">
      <alignment horizontal="center" vertical="center"/>
    </xf>
    <xf numFmtId="0" fontId="41" fillId="0" borderId="43" xfId="5" applyFont="1" applyFill="1" applyBorder="1" applyAlignment="1">
      <alignment horizontal="center" vertical="center"/>
    </xf>
    <xf numFmtId="0" fontId="45" fillId="0" borderId="77" xfId="5" applyFont="1" applyFill="1" applyBorder="1" applyAlignment="1">
      <alignment horizontal="left" vertical="center"/>
    </xf>
    <xf numFmtId="0" fontId="41" fillId="0" borderId="77" xfId="5" applyFont="1" applyFill="1" applyBorder="1" applyAlignment="1">
      <alignment horizontal="left" vertical="center"/>
    </xf>
    <xf numFmtId="171" fontId="41" fillId="0" borderId="0" xfId="5" applyNumberFormat="1" applyFont="1" applyFill="1" applyAlignment="1">
      <alignment horizontal="left" vertical="center"/>
    </xf>
    <xf numFmtId="0" fontId="48" fillId="0" borderId="0" xfId="5" applyFont="1" applyFill="1" applyAlignment="1">
      <alignment vertical="center"/>
    </xf>
    <xf numFmtId="0" fontId="24" fillId="0" borderId="0" xfId="5" applyFont="1" applyFill="1" applyAlignment="1">
      <alignment vertical="center"/>
    </xf>
    <xf numFmtId="0" fontId="24" fillId="0" borderId="0" xfId="5" applyFont="1" applyFill="1" applyBorder="1" applyAlignment="1">
      <alignment horizontal="left" vertical="center"/>
    </xf>
    <xf numFmtId="0" fontId="38" fillId="0" borderId="89" xfId="5" applyFont="1" applyFill="1" applyBorder="1" applyAlignment="1">
      <alignment horizontal="left" vertical="center"/>
    </xf>
    <xf numFmtId="0" fontId="24" fillId="0" borderId="102" xfId="5" applyFont="1" applyFill="1" applyBorder="1" applyAlignment="1">
      <alignment horizontal="left" vertical="center"/>
    </xf>
    <xf numFmtId="0" fontId="54" fillId="0" borderId="0" xfId="5" applyFont="1" applyFill="1" applyAlignment="1">
      <alignment vertical="center"/>
    </xf>
    <xf numFmtId="0" fontId="55" fillId="0" borderId="0" xfId="5" applyFont="1" applyFill="1" applyAlignment="1">
      <alignment vertical="center"/>
    </xf>
    <xf numFmtId="0" fontId="55" fillId="0" borderId="109" xfId="5" applyFont="1" applyFill="1" applyBorder="1" applyAlignment="1">
      <alignment horizontal="left" vertical="top" wrapText="1"/>
    </xf>
    <xf numFmtId="0" fontId="55" fillId="0" borderId="108" xfId="5" applyFont="1" applyFill="1" applyBorder="1" applyAlignment="1">
      <alignment horizontal="left" vertical="top" wrapText="1"/>
    </xf>
    <xf numFmtId="170" fontId="53" fillId="0" borderId="67" xfId="5" applyNumberFormat="1" applyFont="1" applyFill="1" applyBorder="1" applyAlignment="1">
      <alignment horizontal="right" vertical="center"/>
    </xf>
    <xf numFmtId="0" fontId="54" fillId="0" borderId="89" xfId="5" applyFont="1" applyFill="1" applyBorder="1" applyAlignment="1">
      <alignment horizontal="left" vertical="top" wrapText="1"/>
    </xf>
    <xf numFmtId="0" fontId="54" fillId="0" borderId="87" xfId="5" applyFont="1" applyFill="1" applyBorder="1" applyAlignment="1">
      <alignment horizontal="left" vertical="top" wrapText="1"/>
    </xf>
    <xf numFmtId="0" fontId="55" fillId="0" borderId="89" xfId="5" applyFont="1" applyFill="1" applyBorder="1" applyAlignment="1">
      <alignment horizontal="left" vertical="top" wrapText="1"/>
    </xf>
    <xf numFmtId="0" fontId="55" fillId="0" borderId="87" xfId="5" applyFont="1" applyFill="1" applyBorder="1" applyAlignment="1">
      <alignment horizontal="left" vertical="top" wrapText="1"/>
    </xf>
    <xf numFmtId="49" fontId="55" fillId="0" borderId="71" xfId="5" applyNumberFormat="1" applyFont="1" applyFill="1" applyBorder="1" applyAlignment="1">
      <alignment horizontal="center" vertical="top"/>
    </xf>
    <xf numFmtId="0" fontId="55" fillId="0" borderId="85" xfId="5" applyFont="1" applyFill="1" applyBorder="1" applyAlignment="1">
      <alignment horizontal="left" vertical="top" wrapText="1"/>
    </xf>
    <xf numFmtId="0" fontId="55" fillId="0" borderId="84" xfId="5" applyFont="1" applyFill="1" applyBorder="1" applyAlignment="1">
      <alignment horizontal="left" vertical="top" wrapText="1"/>
    </xf>
    <xf numFmtId="0" fontId="55" fillId="0" borderId="70" xfId="5" applyFont="1" applyFill="1" applyBorder="1" applyAlignment="1">
      <alignment horizontal="left" vertical="top" wrapText="1"/>
    </xf>
    <xf numFmtId="0" fontId="54" fillId="0" borderId="66" xfId="5" quotePrefix="1" applyFont="1" applyFill="1" applyBorder="1" applyAlignment="1">
      <alignment horizontal="left" vertical="top" wrapText="1"/>
    </xf>
    <xf numFmtId="49" fontId="54" fillId="0" borderId="71" xfId="5" applyNumberFormat="1" applyFont="1" applyFill="1" applyBorder="1" applyAlignment="1">
      <alignment horizontal="center" vertical="top"/>
    </xf>
    <xf numFmtId="0" fontId="54" fillId="0" borderId="85" xfId="5" applyFont="1" applyFill="1" applyBorder="1" applyAlignment="1">
      <alignment horizontal="left" vertical="top" wrapText="1"/>
    </xf>
    <xf numFmtId="0" fontId="54" fillId="0" borderId="84" xfId="5" applyFont="1" applyFill="1" applyBorder="1" applyAlignment="1">
      <alignment horizontal="left" vertical="top" wrapText="1"/>
    </xf>
    <xf numFmtId="0" fontId="54" fillId="0" borderId="70" xfId="5" applyFont="1" applyFill="1" applyBorder="1" applyAlignment="1">
      <alignment horizontal="left" vertical="top" wrapText="1"/>
    </xf>
    <xf numFmtId="0" fontId="58" fillId="0" borderId="89" xfId="5" applyFont="1" applyFill="1" applyBorder="1" applyAlignment="1">
      <alignment horizontal="left" vertical="top" wrapText="1"/>
    </xf>
    <xf numFmtId="0" fontId="58" fillId="0" borderId="87" xfId="5" applyFont="1" applyFill="1" applyBorder="1" applyAlignment="1">
      <alignment horizontal="left" vertical="top" wrapText="1"/>
    </xf>
    <xf numFmtId="0" fontId="58" fillId="0" borderId="66" xfId="5" applyFont="1" applyFill="1" applyBorder="1" applyAlignment="1">
      <alignment horizontal="left" vertical="top" wrapText="1"/>
    </xf>
    <xf numFmtId="0" fontId="58" fillId="0" borderId="89" xfId="5" quotePrefix="1" applyFont="1" applyFill="1" applyBorder="1" applyAlignment="1">
      <alignment horizontal="left" vertical="top" wrapText="1"/>
    </xf>
    <xf numFmtId="0" fontId="58" fillId="0" borderId="87" xfId="5" quotePrefix="1" applyFont="1" applyFill="1" applyBorder="1" applyAlignment="1">
      <alignment horizontal="left" vertical="top" wrapText="1"/>
    </xf>
    <xf numFmtId="0" fontId="54" fillId="0" borderId="85" xfId="5" quotePrefix="1" applyFont="1" applyFill="1" applyBorder="1" applyAlignment="1">
      <alignment horizontal="left" vertical="top" wrapText="1"/>
    </xf>
    <xf numFmtId="0" fontId="54" fillId="0" borderId="84" xfId="5" quotePrefix="1" applyFont="1" applyFill="1" applyBorder="1" applyAlignment="1">
      <alignment horizontal="left" vertical="top" wrapText="1"/>
    </xf>
    <xf numFmtId="0" fontId="54" fillId="0" borderId="0" xfId="5" applyFont="1" applyFill="1" applyAlignment="1">
      <alignment vertical="center" wrapText="1"/>
    </xf>
    <xf numFmtId="49" fontId="54" fillId="0" borderId="73" xfId="5" applyNumberFormat="1" applyFont="1" applyFill="1" applyBorder="1" applyAlignment="1">
      <alignment horizontal="center" vertical="top"/>
    </xf>
    <xf numFmtId="0" fontId="54" fillId="0" borderId="109" xfId="5" applyFont="1" applyFill="1" applyBorder="1" applyAlignment="1">
      <alignment horizontal="left" vertical="top" wrapText="1"/>
    </xf>
    <xf numFmtId="0" fontId="54" fillId="0" borderId="108" xfId="5" applyFont="1" applyFill="1" applyBorder="1" applyAlignment="1">
      <alignment horizontal="left" vertical="top" wrapText="1"/>
    </xf>
    <xf numFmtId="0" fontId="54" fillId="0" borderId="72" xfId="5" applyFont="1" applyFill="1" applyBorder="1" applyAlignment="1">
      <alignment horizontal="left" vertical="top" wrapText="1"/>
    </xf>
    <xf numFmtId="0" fontId="55" fillId="0" borderId="0" xfId="5" applyFont="1" applyFill="1" applyAlignment="1">
      <alignment vertical="center" wrapText="1"/>
    </xf>
    <xf numFmtId="0" fontId="55" fillId="0" borderId="89" xfId="5" quotePrefix="1" applyFont="1" applyFill="1" applyBorder="1" applyAlignment="1">
      <alignment horizontal="left" vertical="top" wrapText="1"/>
    </xf>
    <xf numFmtId="0" fontId="55" fillId="0" borderId="87" xfId="5" quotePrefix="1" applyFont="1" applyFill="1" applyBorder="1" applyAlignment="1">
      <alignment horizontal="left" vertical="top" wrapText="1"/>
    </xf>
    <xf numFmtId="0" fontId="54" fillId="0" borderId="89" xfId="5" quotePrefix="1" applyFont="1" applyFill="1" applyBorder="1" applyAlignment="1">
      <alignment horizontal="left" vertical="top" wrapText="1"/>
    </xf>
    <xf numFmtId="0" fontId="54" fillId="0" borderId="87" xfId="5" quotePrefix="1" applyFont="1" applyFill="1" applyBorder="1" applyAlignment="1">
      <alignment horizontal="left" vertical="top" wrapText="1"/>
    </xf>
    <xf numFmtId="0" fontId="55" fillId="0" borderId="67" xfId="5" applyFont="1" applyFill="1" applyBorder="1" applyAlignment="1">
      <alignment horizontal="center" vertical="center" wrapText="1"/>
    </xf>
    <xf numFmtId="0" fontId="55" fillId="0" borderId="43" xfId="5" applyFont="1" applyFill="1" applyBorder="1" applyAlignment="1">
      <alignment horizontal="center" wrapText="1"/>
    </xf>
    <xf numFmtId="0" fontId="56" fillId="0" borderId="43" xfId="5" applyFont="1" applyFill="1" applyBorder="1" applyAlignment="1">
      <alignment horizontal="center" vertical="center" wrapText="1"/>
    </xf>
    <xf numFmtId="0" fontId="55" fillId="0" borderId="89" xfId="5" applyFont="1" applyFill="1" applyBorder="1" applyAlignment="1">
      <alignment horizontal="center" vertical="center" wrapText="1"/>
    </xf>
    <xf numFmtId="0" fontId="55" fillId="0" borderId="87" xfId="5" applyFont="1" applyFill="1" applyBorder="1" applyAlignment="1">
      <alignment horizontal="center" vertical="center" wrapText="1"/>
    </xf>
    <xf numFmtId="0" fontId="56" fillId="0" borderId="66" xfId="5" applyFont="1" applyFill="1" applyBorder="1" applyAlignment="1">
      <alignment horizontal="center" vertical="center" wrapText="1"/>
    </xf>
    <xf numFmtId="0" fontId="54" fillId="0" borderId="64" xfId="5" applyFont="1" applyFill="1" applyBorder="1" applyAlignment="1">
      <alignment horizontal="center" vertical="center"/>
    </xf>
    <xf numFmtId="0" fontId="54" fillId="0" borderId="112" xfId="5" applyFont="1" applyFill="1" applyBorder="1" applyAlignment="1">
      <alignment horizontal="center" vertical="center"/>
    </xf>
    <xf numFmtId="0" fontId="54" fillId="0" borderId="111" xfId="5" applyFont="1" applyFill="1" applyBorder="1" applyAlignment="1">
      <alignment horizontal="center" vertical="center"/>
    </xf>
    <xf numFmtId="0" fontId="54" fillId="0" borderId="63" xfId="5" applyFont="1" applyFill="1" applyBorder="1" applyAlignment="1">
      <alignment horizontal="center" vertical="center"/>
    </xf>
    <xf numFmtId="0" fontId="41" fillId="0" borderId="97" xfId="5" applyFont="1" applyFill="1" applyBorder="1" applyAlignment="1">
      <alignment vertical="center"/>
    </xf>
    <xf numFmtId="0" fontId="53" fillId="0" borderId="0" xfId="5" applyFont="1" applyFill="1" applyBorder="1" applyAlignment="1">
      <alignment horizontal="left" vertical="center"/>
    </xf>
    <xf numFmtId="0" fontId="35" fillId="7" borderId="0" xfId="0" applyFont="1" applyFill="1" applyAlignment="1"/>
    <xf numFmtId="0" fontId="62" fillId="0" borderId="0" xfId="0" applyFont="1"/>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0" fillId="0" borderId="0" xfId="0" applyFont="1" applyAlignment="1"/>
    <xf numFmtId="0" fontId="10" fillId="0" borderId="0" xfId="0" applyFont="1" applyAlignment="1">
      <alignment horizontal="left" wrapText="1"/>
    </xf>
    <xf numFmtId="0" fontId="17" fillId="0" borderId="0" xfId="0" applyFont="1" applyAlignment="1">
      <alignment wrapText="1"/>
    </xf>
    <xf numFmtId="0" fontId="17" fillId="0" borderId="133" xfId="0" applyFont="1" applyBorder="1" applyAlignment="1"/>
    <xf numFmtId="0" fontId="16" fillId="0" borderId="1"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2" xfId="0" applyFont="1" applyBorder="1" applyAlignment="1">
      <alignment horizontal="center" vertical="center" wrapText="1"/>
    </xf>
    <xf numFmtId="0" fontId="9" fillId="0" borderId="0" xfId="0" applyFont="1" applyAlignment="1"/>
    <xf numFmtId="0" fontId="17" fillId="0" borderId="0" xfId="0" applyFont="1" applyAlignment="1">
      <alignment horizontal="center"/>
    </xf>
    <xf numFmtId="0" fontId="9" fillId="0" borderId="0" xfId="0" applyFont="1"/>
    <xf numFmtId="0" fontId="9" fillId="0" borderId="0" xfId="0" applyFont="1" applyAlignment="1">
      <alignment wrapText="1"/>
    </xf>
    <xf numFmtId="0" fontId="9" fillId="0" borderId="0" xfId="0" applyFont="1" applyAlignment="1">
      <alignment horizontal="left" wrapText="1"/>
    </xf>
    <xf numFmtId="0" fontId="64" fillId="7" borderId="0" xfId="0" applyFont="1" applyFill="1" applyAlignment="1"/>
    <xf numFmtId="0" fontId="62" fillId="0" borderId="0" xfId="0" applyFont="1" applyBorder="1"/>
    <xf numFmtId="0" fontId="62" fillId="0" borderId="97" xfId="0" applyFont="1" applyBorder="1"/>
    <xf numFmtId="0" fontId="9" fillId="0" borderId="0" xfId="0" applyFont="1" applyAlignment="1">
      <alignment horizontal="left" vertical="top" wrapText="1"/>
    </xf>
    <xf numFmtId="170" fontId="53" fillId="0" borderId="43" xfId="5" applyNumberFormat="1" applyFont="1" applyFill="1" applyBorder="1" applyAlignment="1">
      <alignment horizontal="right" vertical="center"/>
    </xf>
    <xf numFmtId="0" fontId="17" fillId="0" borderId="0" xfId="0" applyFont="1" applyBorder="1" applyAlignment="1">
      <alignment vertical="center"/>
    </xf>
    <xf numFmtId="0" fontId="17" fillId="0" borderId="75" xfId="0" applyFont="1" applyBorder="1"/>
    <xf numFmtId="0" fontId="17" fillId="0" borderId="0" xfId="0" applyFont="1" applyBorder="1"/>
    <xf numFmtId="3" fontId="17" fillId="0" borderId="77" xfId="0" applyNumberFormat="1" applyFont="1" applyBorder="1"/>
    <xf numFmtId="0" fontId="17" fillId="0" borderId="77" xfId="0" applyFont="1" applyBorder="1"/>
    <xf numFmtId="3" fontId="17" fillId="0" borderId="75" xfId="0" applyNumberFormat="1" applyFont="1" applyBorder="1"/>
    <xf numFmtId="0" fontId="8" fillId="0" borderId="0" xfId="0" applyFont="1" applyAlignment="1">
      <alignment horizontal="left"/>
    </xf>
    <xf numFmtId="0" fontId="17" fillId="0" borderId="0" xfId="0" applyFont="1" applyAlignment="1">
      <alignment horizontal="center" wrapText="1"/>
    </xf>
    <xf numFmtId="0" fontId="17" fillId="0" borderId="76" xfId="0" applyFont="1" applyBorder="1"/>
    <xf numFmtId="0" fontId="65" fillId="0" borderId="0" xfId="0" applyFont="1" applyAlignment="1">
      <alignment horizontal="justify"/>
    </xf>
    <xf numFmtId="3" fontId="0" fillId="0" borderId="75" xfId="0" applyNumberFormat="1" applyBorder="1" applyAlignment="1">
      <alignment horizontal="right"/>
    </xf>
    <xf numFmtId="3" fontId="0" fillId="0" borderId="77" xfId="0" applyNumberFormat="1" applyBorder="1" applyAlignment="1">
      <alignment horizontal="right"/>
    </xf>
    <xf numFmtId="0" fontId="16" fillId="0" borderId="10" xfId="0" applyFont="1" applyBorder="1" applyAlignment="1">
      <alignment horizontal="center" vertical="center" wrapText="1"/>
    </xf>
    <xf numFmtId="0" fontId="16" fillId="0" borderId="15" xfId="0" applyFont="1" applyBorder="1" applyAlignment="1">
      <alignment horizontal="center" vertical="center" wrapText="1"/>
    </xf>
    <xf numFmtId="0" fontId="17" fillId="0" borderId="0" xfId="0" applyFont="1" applyAlignment="1">
      <alignment horizontal="center" vertical="center"/>
    </xf>
    <xf numFmtId="0" fontId="7" fillId="0" borderId="0" xfId="0" applyFont="1" applyAlignment="1">
      <alignment horizontal="left"/>
    </xf>
    <xf numFmtId="3" fontId="17" fillId="0" borderId="0" xfId="0" applyNumberFormat="1" applyFont="1" applyBorder="1"/>
    <xf numFmtId="0" fontId="18" fillId="0" borderId="0" xfId="0" applyFont="1" applyBorder="1" applyAlignment="1">
      <alignment vertical="center" wrapText="1"/>
    </xf>
    <xf numFmtId="0" fontId="16" fillId="0" borderId="0" xfId="0" applyFont="1" applyBorder="1" applyAlignment="1">
      <alignment horizontal="left" vertical="center" wrapText="1"/>
    </xf>
    <xf numFmtId="0" fontId="17" fillId="0" borderId="0" xfId="0" applyFont="1" applyBorder="1" applyAlignment="1">
      <alignment horizontal="center" vertical="center" wrapText="1"/>
    </xf>
    <xf numFmtId="3" fontId="17" fillId="0" borderId="0" xfId="0" applyNumberFormat="1" applyFont="1"/>
    <xf numFmtId="0" fontId="16" fillId="0" borderId="75" xfId="0" applyFont="1" applyBorder="1"/>
    <xf numFmtId="0" fontId="16" fillId="0" borderId="10" xfId="0" applyFont="1" applyBorder="1" applyAlignment="1">
      <alignment horizontal="center" vertical="center" wrapText="1"/>
    </xf>
    <xf numFmtId="0" fontId="9" fillId="0" borderId="0" xfId="0" applyFont="1" applyAlignment="1">
      <alignment horizontal="justify" vertical="top" wrapText="1"/>
    </xf>
    <xf numFmtId="0" fontId="62" fillId="0" borderId="0" xfId="0" applyFont="1" applyAlignment="1">
      <alignment horizontal="justify" vertical="top"/>
    </xf>
    <xf numFmtId="0" fontId="7" fillId="0" borderId="0" xfId="0" applyFont="1" applyAlignment="1">
      <alignment horizontal="left" vertical="top"/>
    </xf>
    <xf numFmtId="0" fontId="17" fillId="0" borderId="105" xfId="0" applyFont="1" applyBorder="1" applyAlignment="1">
      <alignment horizontal="center"/>
    </xf>
    <xf numFmtId="0" fontId="62" fillId="0" borderId="0" xfId="0" applyFont="1" applyFill="1"/>
    <xf numFmtId="0" fontId="5" fillId="0" borderId="0" xfId="0" applyFont="1"/>
    <xf numFmtId="0" fontId="5" fillId="0" borderId="0" xfId="0" applyFont="1" applyAlignment="1">
      <alignment horizontal="justify" vertical="top" wrapText="1"/>
    </xf>
    <xf numFmtId="0" fontId="17" fillId="0" borderId="0" xfId="0" applyFont="1" applyFill="1" applyAlignment="1">
      <alignment horizontal="center"/>
    </xf>
    <xf numFmtId="0" fontId="9" fillId="0" borderId="0" xfId="0" applyFont="1" applyFill="1" applyAlignment="1">
      <alignment horizontal="justify" vertical="top" wrapText="1"/>
    </xf>
    <xf numFmtId="0" fontId="9" fillId="0" borderId="0" xfId="0" applyFont="1" applyAlignment="1">
      <alignment vertical="top" wrapText="1"/>
    </xf>
    <xf numFmtId="170" fontId="53" fillId="0" borderId="87" xfId="5" applyNumberFormat="1" applyFont="1" applyFill="1" applyBorder="1" applyAlignment="1">
      <alignment horizontal="right" vertical="center"/>
    </xf>
    <xf numFmtId="0" fontId="55" fillId="0" borderId="87" xfId="5" applyFont="1" applyFill="1" applyBorder="1" applyAlignment="1">
      <alignment horizontal="center" vertical="center" wrapText="1"/>
    </xf>
    <xf numFmtId="0" fontId="56" fillId="0" borderId="70" xfId="5" applyFont="1" applyFill="1" applyBorder="1" applyAlignment="1">
      <alignment horizontal="center" vertical="center" wrapText="1"/>
    </xf>
    <xf numFmtId="0" fontId="56" fillId="0" borderId="66" xfId="5" applyFont="1" applyFill="1" applyBorder="1" applyAlignment="1">
      <alignment horizontal="center" vertical="center" wrapText="1"/>
    </xf>
    <xf numFmtId="0" fontId="54" fillId="0" borderId="66" xfId="5" applyFont="1" applyFill="1" applyBorder="1" applyAlignment="1">
      <alignment horizontal="right" vertical="top" wrapText="1"/>
    </xf>
    <xf numFmtId="49" fontId="54" fillId="0" borderId="71" xfId="5" applyNumberFormat="1" applyFont="1" applyFill="1" applyBorder="1" applyAlignment="1">
      <alignment horizontal="center" vertical="top"/>
    </xf>
    <xf numFmtId="49" fontId="54" fillId="0" borderId="43" xfId="5" applyNumberFormat="1" applyFont="1" applyFill="1" applyBorder="1" applyAlignment="1">
      <alignment horizontal="center" vertical="top"/>
    </xf>
    <xf numFmtId="0" fontId="55" fillId="0" borderId="43" xfId="5" applyFont="1" applyFill="1" applyBorder="1" applyAlignment="1">
      <alignment horizontal="center" vertical="center" wrapText="1"/>
    </xf>
    <xf numFmtId="0" fontId="56" fillId="0" borderId="71" xfId="5" applyFont="1" applyFill="1" applyBorder="1" applyAlignment="1">
      <alignment horizontal="center" vertical="center" wrapText="1"/>
    </xf>
    <xf numFmtId="0" fontId="56" fillId="0" borderId="43" xfId="5" applyFont="1" applyFill="1" applyBorder="1" applyAlignment="1">
      <alignment horizontal="center" vertical="center" wrapText="1"/>
    </xf>
    <xf numFmtId="170" fontId="53" fillId="0" borderId="43" xfId="5" applyNumberFormat="1" applyFont="1" applyFill="1" applyBorder="1" applyAlignment="1">
      <alignment horizontal="right" vertical="center"/>
    </xf>
    <xf numFmtId="0" fontId="54" fillId="0" borderId="66" xfId="5" applyFont="1" applyFill="1" applyBorder="1" applyAlignment="1">
      <alignment horizontal="left" vertical="top" wrapText="1"/>
    </xf>
    <xf numFmtId="49" fontId="55" fillId="0" borderId="43" xfId="5" applyNumberFormat="1" applyFont="1" applyFill="1" applyBorder="1" applyAlignment="1">
      <alignment horizontal="center" vertical="top"/>
    </xf>
    <xf numFmtId="0" fontId="55" fillId="0" borderId="66" xfId="5" applyFont="1" applyFill="1" applyBorder="1" applyAlignment="1">
      <alignment horizontal="left" vertical="top" wrapText="1"/>
    </xf>
    <xf numFmtId="0" fontId="54" fillId="0" borderId="66" xfId="5" quotePrefix="1" applyFont="1" applyFill="1" applyBorder="1" applyAlignment="1">
      <alignment horizontal="left" vertical="top" wrapText="1"/>
    </xf>
    <xf numFmtId="0" fontId="55" fillId="0" borderId="66" xfId="5" quotePrefix="1" applyFont="1" applyFill="1" applyBorder="1" applyAlignment="1">
      <alignment horizontal="left" vertical="top" wrapText="1"/>
    </xf>
    <xf numFmtId="49" fontId="55" fillId="0" borderId="71" xfId="5" applyNumberFormat="1" applyFont="1" applyFill="1" applyBorder="1" applyAlignment="1">
      <alignment horizontal="center" vertical="top"/>
    </xf>
    <xf numFmtId="170" fontId="53" fillId="0" borderId="87" xfId="5" applyNumberFormat="1" applyFont="1" applyFill="1" applyBorder="1" applyAlignment="1">
      <alignment horizontal="right" vertical="center"/>
    </xf>
    <xf numFmtId="170" fontId="53" fillId="0" borderId="43" xfId="5" applyNumberFormat="1" applyFont="1" applyFill="1" applyBorder="1" applyAlignment="1">
      <alignment horizontal="right" vertical="center"/>
    </xf>
    <xf numFmtId="49" fontId="54" fillId="0" borderId="43" xfId="5" applyNumberFormat="1" applyFont="1" applyFill="1" applyBorder="1" applyAlignment="1">
      <alignment horizontal="center" vertical="top"/>
    </xf>
    <xf numFmtId="0" fontId="54" fillId="0" borderId="66" xfId="5" applyFont="1" applyFill="1" applyBorder="1" applyAlignment="1">
      <alignment horizontal="right" vertical="top" wrapText="1"/>
    </xf>
    <xf numFmtId="0" fontId="55" fillId="0" borderId="66" xfId="5" applyFont="1" applyFill="1" applyBorder="1" applyAlignment="1">
      <alignment horizontal="left" vertical="top" wrapText="1"/>
    </xf>
    <xf numFmtId="49" fontId="55" fillId="0" borderId="43" xfId="5" applyNumberFormat="1" applyFont="1" applyFill="1" applyBorder="1" applyAlignment="1">
      <alignment horizontal="center" vertical="top"/>
    </xf>
    <xf numFmtId="0" fontId="55" fillId="0" borderId="66" xfId="5" quotePrefix="1" applyFont="1" applyFill="1" applyBorder="1" applyAlignment="1">
      <alignment horizontal="left" vertical="top" wrapText="1"/>
    </xf>
    <xf numFmtId="0" fontId="54" fillId="0" borderId="66" xfId="5" applyFont="1" applyFill="1" applyBorder="1" applyAlignment="1">
      <alignment horizontal="left" vertical="top" wrapText="1"/>
    </xf>
    <xf numFmtId="0" fontId="37" fillId="0" borderId="0" xfId="5" applyFont="1" applyFill="1" applyAlignment="1">
      <alignment horizontal="left" vertical="center"/>
    </xf>
    <xf numFmtId="0" fontId="24" fillId="0" borderId="0" xfId="5" applyFill="1" applyAlignment="1">
      <alignment vertical="center"/>
    </xf>
    <xf numFmtId="0" fontId="24" fillId="0" borderId="90" xfId="5" applyFont="1" applyFill="1" applyBorder="1" applyAlignment="1">
      <alignment horizontal="left" vertical="center"/>
    </xf>
    <xf numFmtId="0" fontId="38" fillId="0" borderId="91" xfId="5" applyFont="1" applyFill="1" applyBorder="1" applyAlignment="1">
      <alignment horizontal="left" vertical="center"/>
    </xf>
    <xf numFmtId="0" fontId="24" fillId="0" borderId="17" xfId="5" applyFont="1" applyFill="1" applyBorder="1" applyAlignment="1">
      <alignment horizontal="left" vertical="center"/>
    </xf>
    <xf numFmtId="0" fontId="38" fillId="0" borderId="17" xfId="5" applyFont="1" applyFill="1" applyBorder="1" applyAlignment="1">
      <alignment horizontal="left" vertical="center"/>
    </xf>
    <xf numFmtId="0" fontId="24" fillId="0" borderId="0" xfId="5" applyFill="1" applyBorder="1" applyAlignment="1">
      <alignment vertical="center"/>
    </xf>
    <xf numFmtId="0" fontId="38" fillId="0" borderId="91" xfId="5" applyFont="1" applyFill="1" applyBorder="1" applyAlignment="1">
      <alignment vertical="center"/>
    </xf>
    <xf numFmtId="0" fontId="44" fillId="0" borderId="84" xfId="5" applyFont="1" applyFill="1" applyBorder="1" applyAlignment="1">
      <alignment horizontal="left"/>
    </xf>
    <xf numFmtId="0" fontId="44" fillId="0" borderId="99" xfId="5" applyFont="1" applyFill="1" applyBorder="1" applyAlignment="1">
      <alignment horizontal="left" vertical="center"/>
    </xf>
    <xf numFmtId="0" fontId="41" fillId="0" borderId="99" xfId="5" applyFont="1" applyFill="1" applyBorder="1" applyAlignment="1">
      <alignment horizontal="left"/>
    </xf>
    <xf numFmtId="0" fontId="45" fillId="0" borderId="99" xfId="5" applyFont="1" applyFill="1" applyBorder="1" applyAlignment="1">
      <alignment horizontal="center" vertical="center"/>
    </xf>
    <xf numFmtId="0" fontId="44" fillId="0" borderId="100" xfId="5" applyFont="1" applyFill="1" applyBorder="1" applyAlignment="1">
      <alignment horizontal="left" vertical="center"/>
    </xf>
    <xf numFmtId="0" fontId="50" fillId="0" borderId="93" xfId="5" applyFont="1" applyFill="1" applyBorder="1" applyAlignment="1">
      <alignment horizontal="left" vertical="center"/>
    </xf>
    <xf numFmtId="0" fontId="40" fillId="0" borderId="0" xfId="5" applyFont="1" applyFill="1" applyBorder="1" applyAlignment="1">
      <alignment horizontal="center" vertical="center" wrapText="1"/>
    </xf>
    <xf numFmtId="0" fontId="41" fillId="0" borderId="99" xfId="5" applyFont="1" applyFill="1" applyBorder="1" applyAlignment="1">
      <alignment vertical="center" wrapText="1"/>
    </xf>
    <xf numFmtId="0" fontId="41" fillId="0" borderId="118" xfId="5" applyFont="1" applyFill="1" applyBorder="1" applyAlignment="1">
      <alignment vertical="center" wrapText="1"/>
    </xf>
    <xf numFmtId="0" fontId="66" fillId="0" borderId="0" xfId="5" applyFont="1" applyFill="1" applyBorder="1" applyAlignment="1">
      <alignment horizontal="center" vertical="center"/>
    </xf>
    <xf numFmtId="0" fontId="53" fillId="0" borderId="87" xfId="5" applyFont="1" applyFill="1" applyBorder="1" applyAlignment="1">
      <alignment horizontal="left" vertical="center"/>
    </xf>
    <xf numFmtId="0" fontId="53" fillId="0" borderId="120" xfId="5" applyFont="1" applyFill="1" applyBorder="1" applyAlignment="1">
      <alignment horizontal="right" vertical="center" wrapText="1"/>
    </xf>
    <xf numFmtId="0" fontId="53" fillId="0" borderId="114" xfId="5" applyFont="1" applyFill="1" applyBorder="1" applyAlignment="1">
      <alignment horizontal="right" vertical="center"/>
    </xf>
    <xf numFmtId="170" fontId="53" fillId="0" borderId="76" xfId="5" applyNumberFormat="1" applyFont="1" applyFill="1" applyBorder="1" applyAlignment="1">
      <alignment horizontal="right" vertical="center"/>
    </xf>
    <xf numFmtId="170" fontId="53" fillId="0" borderId="71" xfId="5" applyNumberFormat="1" applyFont="1" applyFill="1" applyBorder="1" applyAlignment="1">
      <alignment horizontal="right" vertical="center"/>
    </xf>
    <xf numFmtId="170" fontId="53" fillId="0" borderId="75" xfId="5" applyNumberFormat="1" applyFont="1" applyFill="1" applyBorder="1" applyAlignment="1">
      <alignment horizontal="right" vertical="center"/>
    </xf>
    <xf numFmtId="0" fontId="45" fillId="0" borderId="103" xfId="5" applyFont="1" applyFill="1" applyBorder="1" applyAlignment="1">
      <alignment horizontal="left" vertical="center"/>
    </xf>
    <xf numFmtId="0" fontId="44" fillId="0" borderId="103" xfId="5" applyFont="1" applyFill="1" applyBorder="1" applyAlignment="1">
      <alignment horizontal="left" vertical="center"/>
    </xf>
    <xf numFmtId="0" fontId="45" fillId="0" borderId="77" xfId="5" applyFont="1" applyFill="1" applyBorder="1" applyAlignment="1">
      <alignment horizontal="center" vertical="center"/>
    </xf>
    <xf numFmtId="0" fontId="45" fillId="0" borderId="75" xfId="5" applyFont="1" applyFill="1" applyBorder="1" applyAlignment="1">
      <alignment horizontal="left" vertical="center"/>
    </xf>
    <xf numFmtId="0" fontId="44" fillId="0" borderId="77" xfId="5" applyFont="1" applyFill="1" applyBorder="1" applyAlignment="1">
      <alignment horizontal="left" vertical="center"/>
    </xf>
    <xf numFmtId="168" fontId="45" fillId="0" borderId="97" xfId="5" applyNumberFormat="1" applyFont="1" applyFill="1" applyBorder="1" applyAlignment="1">
      <alignment horizontal="center" vertical="center"/>
    </xf>
    <xf numFmtId="0" fontId="45" fillId="0" borderId="105" xfId="5" applyFont="1" applyFill="1" applyBorder="1" applyAlignment="1">
      <alignment horizontal="left" vertical="center"/>
    </xf>
    <xf numFmtId="0" fontId="45" fillId="0" borderId="106" xfId="5" applyFont="1" applyFill="1" applyBorder="1" applyAlignment="1">
      <alignment horizontal="left" vertical="center"/>
    </xf>
    <xf numFmtId="0" fontId="44" fillId="0" borderId="105" xfId="5" applyFont="1" applyFill="1" applyBorder="1" applyAlignment="1">
      <alignment horizontal="left" vertical="center"/>
    </xf>
    <xf numFmtId="0" fontId="41" fillId="0" borderId="0" xfId="5" applyFont="1" applyFill="1" applyBorder="1" applyAlignment="1">
      <alignment horizontal="center" vertical="center"/>
    </xf>
    <xf numFmtId="0" fontId="40" fillId="0" borderId="43" xfId="5" applyFont="1" applyFill="1" applyBorder="1" applyAlignment="1">
      <alignment horizontal="right" vertical="center"/>
    </xf>
    <xf numFmtId="0" fontId="53" fillId="0" borderId="43" xfId="5" applyFont="1" applyFill="1" applyBorder="1" applyAlignment="1">
      <alignment horizontal="center" vertical="center"/>
    </xf>
    <xf numFmtId="170" fontId="53" fillId="0" borderId="73" xfId="5" applyNumberFormat="1" applyFont="1" applyFill="1" applyBorder="1" applyAlignment="1">
      <alignment horizontal="right" vertical="center"/>
    </xf>
    <xf numFmtId="170" fontId="53" fillId="0" borderId="74" xfId="5" applyNumberFormat="1" applyFont="1" applyFill="1" applyBorder="1" applyAlignment="1">
      <alignment horizontal="right" vertical="center"/>
    </xf>
    <xf numFmtId="170" fontId="53" fillId="0" borderId="54" xfId="5" applyNumberFormat="1" applyFont="1" applyFill="1" applyBorder="1" applyAlignment="1">
      <alignment horizontal="right" vertical="center"/>
    </xf>
    <xf numFmtId="0" fontId="27" fillId="0" borderId="90" xfId="5" applyFont="1" applyFill="1" applyBorder="1" applyAlignment="1">
      <alignment vertical="center"/>
    </xf>
    <xf numFmtId="0" fontId="42" fillId="0" borderId="95" xfId="5" applyFont="1" applyFill="1" applyBorder="1" applyAlignment="1">
      <alignment horizontal="left" vertical="center"/>
    </xf>
    <xf numFmtId="0" fontId="42" fillId="0" borderId="0" xfId="5" applyFont="1" applyFill="1" applyBorder="1" applyAlignment="1">
      <alignment horizontal="left" vertical="center"/>
    </xf>
    <xf numFmtId="0" fontId="42" fillId="0" borderId="29" xfId="5" applyFont="1" applyFill="1" applyBorder="1" applyAlignment="1">
      <alignment horizontal="left" vertical="center"/>
    </xf>
    <xf numFmtId="0" fontId="27" fillId="0" borderId="95" xfId="5" applyFont="1" applyFill="1" applyBorder="1" applyAlignment="1">
      <alignment horizontal="left" vertical="center"/>
    </xf>
    <xf numFmtId="0" fontId="27" fillId="0" borderId="0" xfId="5" applyFont="1" applyFill="1" applyBorder="1" applyAlignment="1">
      <alignment horizontal="left" vertical="center"/>
    </xf>
    <xf numFmtId="0" fontId="27" fillId="0" borderId="29" xfId="5" applyFont="1" applyFill="1" applyBorder="1" applyAlignment="1">
      <alignment horizontal="left" vertical="center"/>
    </xf>
    <xf numFmtId="0" fontId="27" fillId="0" borderId="0" xfId="5" applyFont="1" applyFill="1" applyAlignment="1">
      <alignment horizontal="left" vertical="center"/>
    </xf>
    <xf numFmtId="0" fontId="40" fillId="0" borderId="95" xfId="5" applyFont="1" applyFill="1" applyBorder="1" applyAlignment="1" applyProtection="1">
      <alignment horizontal="center" vertical="center"/>
      <protection locked="0"/>
    </xf>
    <xf numFmtId="0" fontId="67" fillId="0" borderId="0" xfId="5" applyFont="1" applyFill="1" applyBorder="1" applyAlignment="1">
      <alignment horizontal="left"/>
    </xf>
    <xf numFmtId="0" fontId="44" fillId="0" borderId="86" xfId="5" applyFont="1" applyFill="1" applyBorder="1" applyAlignment="1">
      <alignment horizontal="left" vertical="center"/>
    </xf>
    <xf numFmtId="0" fontId="48" fillId="0" borderId="29" xfId="5" applyFont="1" applyFill="1" applyBorder="1" applyAlignment="1">
      <alignment vertical="center"/>
    </xf>
    <xf numFmtId="0" fontId="42" fillId="0" borderId="98" xfId="5" applyFont="1" applyFill="1" applyBorder="1" applyAlignment="1">
      <alignment vertical="center"/>
    </xf>
    <xf numFmtId="0" fontId="42" fillId="0" borderId="99" xfId="5" applyFont="1" applyFill="1" applyBorder="1" applyAlignment="1">
      <alignment vertical="center"/>
    </xf>
    <xf numFmtId="0" fontId="42" fillId="0" borderId="100" xfId="5" applyFont="1" applyFill="1" applyBorder="1" applyAlignment="1">
      <alignment vertical="center"/>
    </xf>
    <xf numFmtId="0" fontId="24" fillId="0" borderId="29" xfId="5" applyFill="1" applyBorder="1" applyAlignment="1">
      <alignment vertical="center"/>
    </xf>
    <xf numFmtId="0" fontId="48" fillId="0" borderId="13" xfId="5" applyFont="1" applyFill="1" applyBorder="1" applyAlignment="1">
      <alignment vertical="center"/>
    </xf>
    <xf numFmtId="0" fontId="45" fillId="0" borderId="0" xfId="5" applyFont="1" applyFill="1" applyBorder="1" applyAlignment="1">
      <alignment horizontal="center" vertical="center" wrapText="1"/>
    </xf>
    <xf numFmtId="0" fontId="24" fillId="0" borderId="0" xfId="5" applyFill="1" applyBorder="1" applyAlignment="1">
      <alignment wrapText="1"/>
    </xf>
    <xf numFmtId="170" fontId="40" fillId="0" borderId="43" xfId="5" applyNumberFormat="1" applyFont="1" applyFill="1" applyBorder="1" applyAlignment="1">
      <alignment horizontal="center" vertical="center"/>
    </xf>
    <xf numFmtId="0" fontId="38" fillId="0" borderId="90" xfId="5" applyFont="1" applyFill="1" applyBorder="1" applyAlignment="1">
      <alignment horizontal="left" vertical="center"/>
    </xf>
    <xf numFmtId="3" fontId="22" fillId="2" borderId="62" xfId="0" applyNumberFormat="1" applyFont="1" applyFill="1" applyBorder="1" applyAlignment="1" applyProtection="1">
      <alignment vertical="center"/>
    </xf>
    <xf numFmtId="3" fontId="21" fillId="0" borderId="62" xfId="0" applyNumberFormat="1" applyFont="1" applyBorder="1" applyAlignment="1" applyProtection="1">
      <alignment vertical="center"/>
    </xf>
    <xf numFmtId="3" fontId="27" fillId="0" borderId="62" xfId="0" applyNumberFormat="1" applyFont="1" applyFill="1" applyBorder="1" applyAlignment="1" applyProtection="1">
      <alignment vertical="center"/>
    </xf>
    <xf numFmtId="3" fontId="21" fillId="0" borderId="62" xfId="0" applyNumberFormat="1" applyFont="1" applyFill="1" applyBorder="1" applyAlignment="1" applyProtection="1">
      <alignment vertical="center"/>
    </xf>
    <xf numFmtId="3" fontId="21" fillId="3" borderId="62" xfId="0" applyNumberFormat="1" applyFont="1" applyFill="1" applyBorder="1" applyAlignment="1" applyProtection="1">
      <alignment vertical="center"/>
    </xf>
    <xf numFmtId="3" fontId="21" fillId="4" borderId="62" xfId="0" applyNumberFormat="1" applyFont="1" applyFill="1" applyBorder="1" applyAlignment="1" applyProtection="1">
      <alignment vertical="center"/>
    </xf>
    <xf numFmtId="3" fontId="21" fillId="4" borderId="62" xfId="0" applyNumberFormat="1" applyFont="1" applyFill="1" applyBorder="1" applyAlignment="1">
      <alignment vertical="center"/>
    </xf>
    <xf numFmtId="3" fontId="27" fillId="0" borderId="62" xfId="0" applyNumberFormat="1" applyFont="1" applyBorder="1" applyAlignment="1" applyProtection="1">
      <alignment vertical="center"/>
    </xf>
    <xf numFmtId="3" fontId="22" fillId="0" borderId="62" xfId="0" applyNumberFormat="1" applyFont="1" applyBorder="1" applyAlignment="1" applyProtection="1">
      <alignment vertical="center"/>
    </xf>
    <xf numFmtId="3" fontId="21" fillId="2" borderId="62" xfId="0" applyNumberFormat="1" applyFont="1" applyFill="1" applyBorder="1" applyAlignment="1" applyProtection="1">
      <alignment vertical="center"/>
    </xf>
    <xf numFmtId="0" fontId="21" fillId="0" borderId="0" xfId="0" applyFont="1" applyAlignment="1">
      <alignment vertical="center"/>
    </xf>
    <xf numFmtId="3" fontId="22" fillId="5" borderId="62" xfId="0" applyNumberFormat="1" applyFont="1" applyFill="1" applyBorder="1" applyAlignment="1" applyProtection="1">
      <alignment vertical="center"/>
    </xf>
    <xf numFmtId="3" fontId="25" fillId="2" borderId="62" xfId="0" applyNumberFormat="1" applyFont="1" applyFill="1" applyBorder="1" applyAlignment="1" applyProtection="1">
      <alignment vertical="center"/>
    </xf>
    <xf numFmtId="3" fontId="21" fillId="0" borderId="62" xfId="0" applyNumberFormat="1" applyFont="1" applyFill="1" applyBorder="1" applyAlignment="1">
      <alignment vertical="center"/>
    </xf>
    <xf numFmtId="3" fontId="21" fillId="0" borderId="62" xfId="0" applyNumberFormat="1" applyFont="1" applyBorder="1" applyAlignment="1">
      <alignment vertical="center"/>
    </xf>
    <xf numFmtId="3" fontId="21" fillId="0" borderId="0" xfId="0" applyNumberFormat="1" applyFont="1" applyFill="1" applyAlignment="1">
      <alignment vertical="center"/>
    </xf>
    <xf numFmtId="3" fontId="21" fillId="0" borderId="62" xfId="0" applyNumberFormat="1" applyFont="1" applyBorder="1"/>
    <xf numFmtId="3" fontId="30" fillId="2" borderId="62" xfId="0" applyNumberFormat="1" applyFont="1" applyFill="1" applyBorder="1" applyAlignment="1">
      <alignment vertical="center"/>
    </xf>
    <xf numFmtId="3" fontId="22" fillId="2" borderId="62" xfId="0" applyNumberFormat="1" applyFont="1" applyFill="1" applyBorder="1" applyAlignment="1">
      <alignment vertical="center"/>
    </xf>
    <xf numFmtId="3" fontId="21" fillId="2" borderId="62" xfId="0" applyNumberFormat="1" applyFont="1" applyFill="1" applyBorder="1" applyAlignment="1">
      <alignment vertical="center"/>
    </xf>
    <xf numFmtId="3" fontId="21" fillId="0" borderId="0" xfId="0" applyNumberFormat="1" applyFont="1" applyAlignment="1">
      <alignment vertical="center"/>
    </xf>
    <xf numFmtId="3" fontId="30" fillId="5" borderId="62" xfId="0" applyNumberFormat="1" applyFont="1" applyFill="1" applyBorder="1" applyAlignment="1">
      <alignment vertical="center"/>
    </xf>
    <xf numFmtId="0" fontId="24" fillId="0" borderId="0" xfId="5" applyFill="1" applyAlignment="1">
      <alignment vertical="center"/>
    </xf>
    <xf numFmtId="0" fontId="24" fillId="0" borderId="0" xfId="5" applyFill="1" applyBorder="1" applyAlignment="1">
      <alignment vertical="center"/>
    </xf>
    <xf numFmtId="0" fontId="38" fillId="0" borderId="90" xfId="5" applyFont="1" applyFill="1" applyBorder="1" applyAlignment="1">
      <alignment vertical="center"/>
    </xf>
    <xf numFmtId="0" fontId="24" fillId="0" borderId="91" xfId="5" applyFill="1" applyBorder="1" applyAlignment="1">
      <alignment vertical="center"/>
    </xf>
    <xf numFmtId="0" fontId="9" fillId="0" borderId="0" xfId="0" applyFont="1" applyAlignment="1">
      <alignment horizontal="justify" vertical="top" wrapText="1"/>
    </xf>
    <xf numFmtId="0" fontId="40" fillId="0" borderId="0" xfId="5" applyFont="1" applyFill="1" applyAlignment="1">
      <alignment vertical="center"/>
    </xf>
    <xf numFmtId="0" fontId="45" fillId="0" borderId="98" xfId="5" applyFont="1" applyFill="1" applyBorder="1" applyAlignment="1">
      <alignment horizontal="left" vertical="center"/>
    </xf>
    <xf numFmtId="0" fontId="23" fillId="0" borderId="99" xfId="5" applyFont="1" applyFill="1" applyBorder="1" applyAlignment="1">
      <alignment horizontal="left"/>
    </xf>
    <xf numFmtId="0" fontId="23" fillId="0" borderId="97" xfId="5" applyFont="1" applyFill="1" applyBorder="1" applyAlignment="1">
      <alignment horizontal="left"/>
    </xf>
    <xf numFmtId="0" fontId="4" fillId="0" borderId="0" xfId="0" applyFont="1"/>
    <xf numFmtId="0" fontId="4" fillId="0" borderId="0" xfId="0" applyFont="1" applyAlignment="1"/>
    <xf numFmtId="0" fontId="62" fillId="0" borderId="88" xfId="0" applyFont="1" applyBorder="1" applyAlignment="1">
      <alignment vertical="center"/>
    </xf>
    <xf numFmtId="0" fontId="62" fillId="0" borderId="89" xfId="0" applyFont="1" applyBorder="1" applyAlignment="1">
      <alignment vertical="center"/>
    </xf>
    <xf numFmtId="0" fontId="4" fillId="0" borderId="87" xfId="0" applyFont="1" applyBorder="1" applyAlignment="1">
      <alignment vertical="center"/>
    </xf>
    <xf numFmtId="0" fontId="4" fillId="0" borderId="0" xfId="0" applyFont="1" applyAlignment="1">
      <alignment horizontal="right" vertical="center"/>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89" xfId="0" applyFont="1" applyBorder="1" applyAlignment="1">
      <alignment horizontal="center" vertical="center"/>
    </xf>
    <xf numFmtId="0" fontId="24" fillId="0" borderId="0" xfId="5" applyFill="1" applyAlignment="1">
      <alignment vertical="center"/>
    </xf>
    <xf numFmtId="0" fontId="24" fillId="0" borderId="0" xfId="5" applyFill="1" applyBorder="1" applyAlignment="1">
      <alignment vertical="center"/>
    </xf>
    <xf numFmtId="0" fontId="38" fillId="0" borderId="90" xfId="5" applyFont="1" applyFill="1" applyBorder="1" applyAlignment="1">
      <alignment vertical="center"/>
    </xf>
    <xf numFmtId="0" fontId="62" fillId="0" borderId="0" xfId="0" applyFont="1" applyBorder="1" applyAlignment="1">
      <alignment vertical="center"/>
    </xf>
    <xf numFmtId="0" fontId="41" fillId="0" borderId="29" xfId="5" applyFont="1" applyFill="1" applyBorder="1" applyAlignment="1">
      <alignment vertical="top" wrapText="1"/>
    </xf>
    <xf numFmtId="0" fontId="4" fillId="0" borderId="0" xfId="0" applyFont="1" applyBorder="1" applyAlignment="1">
      <alignment vertical="center"/>
    </xf>
    <xf numFmtId="0" fontId="4" fillId="0" borderId="0" xfId="0" applyFont="1" applyBorder="1" applyAlignment="1">
      <alignment horizontal="center" vertical="center"/>
    </xf>
    <xf numFmtId="0" fontId="24" fillId="8" borderId="0" xfId="5" applyFill="1" applyAlignment="1">
      <alignment vertical="center"/>
    </xf>
    <xf numFmtId="0" fontId="22" fillId="0" borderId="0" xfId="2" applyNumberFormat="1" applyFont="1" applyAlignment="1">
      <alignment vertical="top"/>
    </xf>
    <xf numFmtId="0" fontId="21" fillId="3" borderId="0" xfId="2" applyFont="1" applyFill="1" applyAlignment="1">
      <alignment horizontal="center" vertical="top"/>
    </xf>
    <xf numFmtId="0" fontId="21" fillId="3" borderId="56" xfId="2" applyFont="1" applyFill="1" applyBorder="1" applyAlignment="1">
      <alignment horizontal="center" vertical="top"/>
    </xf>
    <xf numFmtId="0" fontId="21" fillId="3" borderId="61" xfId="2" applyFont="1" applyFill="1" applyBorder="1" applyAlignment="1">
      <alignment horizontal="center" vertical="top"/>
    </xf>
    <xf numFmtId="0" fontId="22" fillId="2" borderId="62" xfId="2" applyFont="1" applyFill="1" applyBorder="1" applyAlignment="1" applyProtection="1">
      <alignment vertical="top" wrapText="1"/>
    </xf>
    <xf numFmtId="0" fontId="22" fillId="2" borderId="62" xfId="2" applyFont="1" applyFill="1" applyBorder="1" applyAlignment="1" applyProtection="1">
      <alignment horizontal="left" vertical="top" wrapText="1"/>
    </xf>
    <xf numFmtId="0" fontId="22" fillId="2" borderId="62" xfId="2" applyFont="1" applyFill="1" applyBorder="1" applyAlignment="1" applyProtection="1">
      <alignment horizontal="left" vertical="top"/>
    </xf>
    <xf numFmtId="0" fontId="21" fillId="0" borderId="62" xfId="2" applyFont="1" applyBorder="1" applyAlignment="1" applyProtection="1">
      <alignment horizontal="left" vertical="top"/>
    </xf>
    <xf numFmtId="0" fontId="21" fillId="0" borderId="62" xfId="2" applyFont="1" applyBorder="1" applyAlignment="1" applyProtection="1">
      <alignment horizontal="left" vertical="top" wrapText="1"/>
    </xf>
    <xf numFmtId="0" fontId="21" fillId="0" borderId="62" xfId="2" applyFont="1" applyFill="1" applyBorder="1" applyAlignment="1" applyProtection="1">
      <alignment horizontal="left" vertical="top" wrapText="1"/>
    </xf>
    <xf numFmtId="0" fontId="21" fillId="3" borderId="62" xfId="2" applyFont="1" applyFill="1" applyBorder="1" applyAlignment="1" applyProtection="1">
      <alignment horizontal="left" vertical="top"/>
    </xf>
    <xf numFmtId="0" fontId="21" fillId="2" borderId="62" xfId="2" applyFont="1" applyFill="1" applyBorder="1" applyAlignment="1" applyProtection="1">
      <alignment vertical="top"/>
    </xf>
    <xf numFmtId="0" fontId="21" fillId="3" borderId="55" xfId="2" applyFont="1" applyFill="1" applyBorder="1" applyAlignment="1" applyProtection="1">
      <alignment horizontal="center" vertical="top"/>
    </xf>
    <xf numFmtId="0" fontId="21" fillId="3" borderId="59" xfId="2" applyFont="1" applyFill="1" applyBorder="1" applyAlignment="1" applyProtection="1">
      <alignment horizontal="center" vertical="top"/>
    </xf>
    <xf numFmtId="0" fontId="21" fillId="3" borderId="60" xfId="2" applyFont="1" applyFill="1" applyBorder="1" applyAlignment="1" applyProtection="1">
      <alignment horizontal="center" vertical="top"/>
    </xf>
    <xf numFmtId="37" fontId="22" fillId="2" borderId="62" xfId="2" applyNumberFormat="1" applyFont="1" applyFill="1" applyBorder="1" applyAlignment="1" applyProtection="1">
      <alignment vertical="top"/>
    </xf>
    <xf numFmtId="37" fontId="21" fillId="0" borderId="62" xfId="2" applyNumberFormat="1" applyFont="1" applyBorder="1" applyAlignment="1" applyProtection="1">
      <alignment vertical="top"/>
    </xf>
    <xf numFmtId="37" fontId="22" fillId="5" borderId="62" xfId="2" applyNumberFormat="1" applyFont="1" applyFill="1" applyBorder="1" applyAlignment="1" applyProtection="1">
      <alignment vertical="top"/>
    </xf>
    <xf numFmtId="37" fontId="21" fillId="4" borderId="62" xfId="2" applyNumberFormat="1" applyFont="1" applyFill="1" applyBorder="1" applyAlignment="1" applyProtection="1">
      <alignment vertical="top"/>
    </xf>
    <xf numFmtId="0" fontId="21" fillId="4" borderId="62" xfId="2" applyFont="1" applyFill="1" applyBorder="1" applyAlignment="1" applyProtection="1">
      <alignment horizontal="left" vertical="top"/>
    </xf>
    <xf numFmtId="37" fontId="21" fillId="3" borderId="62" xfId="2" applyNumberFormat="1" applyFont="1" applyFill="1" applyBorder="1" applyAlignment="1" applyProtection="1">
      <alignment vertical="top"/>
    </xf>
    <xf numFmtId="37" fontId="25" fillId="2" borderId="62" xfId="2" applyNumberFormat="1" applyFont="1" applyFill="1" applyBorder="1" applyAlignment="1" applyProtection="1">
      <alignment vertical="top"/>
    </xf>
    <xf numFmtId="37" fontId="21" fillId="2" borderId="62" xfId="2" applyNumberFormat="1" applyFont="1" applyFill="1" applyBorder="1" applyAlignment="1" applyProtection="1">
      <alignment vertical="top"/>
    </xf>
    <xf numFmtId="0" fontId="21" fillId="0" borderId="0" xfId="2" applyFont="1" applyAlignment="1" applyProtection="1">
      <alignment horizontal="left" vertical="top"/>
    </xf>
    <xf numFmtId="170" fontId="53" fillId="0" borderId="87" xfId="5" applyNumberFormat="1" applyFont="1" applyFill="1" applyBorder="1" applyAlignment="1">
      <alignment horizontal="right" vertical="center"/>
    </xf>
    <xf numFmtId="0" fontId="55" fillId="0" borderId="84" xfId="5" applyFont="1" applyFill="1" applyBorder="1" applyAlignment="1">
      <alignment horizontal="center" vertical="center" wrapText="1"/>
    </xf>
    <xf numFmtId="0" fontId="55" fillId="0" borderId="75" xfId="5" applyFont="1" applyFill="1" applyBorder="1" applyAlignment="1">
      <alignment horizontal="center" vertical="center" wrapText="1"/>
    </xf>
    <xf numFmtId="0" fontId="55" fillId="0" borderId="87" xfId="5" applyFont="1" applyFill="1" applyBorder="1" applyAlignment="1">
      <alignment horizontal="center" vertical="center" wrapText="1"/>
    </xf>
    <xf numFmtId="0" fontId="54" fillId="0" borderId="71" xfId="5" applyFont="1" applyFill="1" applyBorder="1" applyAlignment="1">
      <alignment horizontal="left" vertical="top" wrapText="1"/>
    </xf>
    <xf numFmtId="0" fontId="54" fillId="0" borderId="43" xfId="5" applyFont="1" applyFill="1" applyBorder="1" applyAlignment="1">
      <alignment horizontal="left" vertical="top" wrapText="1"/>
    </xf>
    <xf numFmtId="0" fontId="55" fillId="0" borderId="71" xfId="5" applyFont="1" applyFill="1" applyBorder="1" applyAlignment="1">
      <alignment horizontal="center" vertical="center" wrapText="1"/>
    </xf>
    <xf numFmtId="0" fontId="55" fillId="0" borderId="43" xfId="5" applyFont="1" applyFill="1" applyBorder="1" applyAlignment="1">
      <alignment horizontal="center" vertical="center" wrapText="1"/>
    </xf>
    <xf numFmtId="170" fontId="53" fillId="0" borderId="43" xfId="5" applyNumberFormat="1" applyFont="1" applyFill="1" applyBorder="1" applyAlignment="1">
      <alignment horizontal="right" vertical="center"/>
    </xf>
    <xf numFmtId="0" fontId="55" fillId="0" borderId="43" xfId="5" applyFont="1" applyFill="1" applyBorder="1" applyAlignment="1">
      <alignment horizontal="left" vertical="top" wrapText="1"/>
    </xf>
    <xf numFmtId="0" fontId="55" fillId="0" borderId="71" xfId="5" quotePrefix="1" applyFont="1" applyFill="1" applyBorder="1" applyAlignment="1">
      <alignment horizontal="left" vertical="top" wrapText="1"/>
    </xf>
    <xf numFmtId="0" fontId="55" fillId="0" borderId="43" xfId="5" quotePrefix="1" applyFont="1" applyFill="1" applyBorder="1" applyAlignment="1">
      <alignment horizontal="left" vertical="top" wrapText="1"/>
    </xf>
    <xf numFmtId="0" fontId="55" fillId="0" borderId="116" xfId="5" applyFont="1" applyFill="1" applyBorder="1" applyAlignment="1">
      <alignment horizontal="center" vertical="center" wrapText="1"/>
    </xf>
    <xf numFmtId="0" fontId="53" fillId="0" borderId="87" xfId="5" applyFont="1" applyFill="1" applyBorder="1" applyAlignment="1">
      <alignment horizontal="left" vertical="center"/>
    </xf>
    <xf numFmtId="0" fontId="40" fillId="0" borderId="17" xfId="5" applyFont="1" applyFill="1" applyBorder="1" applyAlignment="1">
      <alignment horizontal="center" vertical="center"/>
    </xf>
    <xf numFmtId="0" fontId="40" fillId="0" borderId="97" xfId="5" applyFont="1" applyFill="1" applyBorder="1" applyAlignment="1">
      <alignment horizontal="center" vertical="center"/>
    </xf>
    <xf numFmtId="0" fontId="45" fillId="0" borderId="97" xfId="5" applyFont="1" applyFill="1" applyBorder="1" applyAlignment="1">
      <alignment horizontal="left"/>
    </xf>
    <xf numFmtId="0" fontId="27" fillId="0" borderId="0" xfId="5" applyFont="1" applyFill="1" applyBorder="1" applyAlignment="1">
      <alignment horizontal="center" vertical="top"/>
    </xf>
    <xf numFmtId="0" fontId="44" fillId="0" borderId="95" xfId="5" applyFont="1" applyFill="1" applyBorder="1" applyAlignment="1">
      <alignment horizontal="left" vertical="center"/>
    </xf>
    <xf numFmtId="0" fontId="44" fillId="0" borderId="96" xfId="5" applyFont="1" applyFill="1" applyBorder="1" applyAlignment="1">
      <alignment horizontal="left" vertical="center"/>
    </xf>
    <xf numFmtId="1" fontId="41" fillId="0" borderId="97" xfId="5" applyNumberFormat="1" applyFont="1" applyFill="1" applyBorder="1" applyAlignment="1">
      <alignment horizontal="left" vertical="center"/>
    </xf>
    <xf numFmtId="0" fontId="41" fillId="0" borderId="105" xfId="5" applyFont="1" applyFill="1" applyBorder="1" applyAlignment="1">
      <alignment vertical="center" wrapText="1"/>
    </xf>
    <xf numFmtId="0" fontId="41" fillId="0" borderId="97" xfId="5" applyFont="1" applyFill="1" applyBorder="1" applyAlignment="1">
      <alignment vertical="center" wrapText="1"/>
    </xf>
    <xf numFmtId="0" fontId="41" fillId="0" borderId="97" xfId="5" applyFont="1" applyFill="1" applyBorder="1" applyAlignment="1">
      <alignment vertical="top" wrapText="1"/>
    </xf>
    <xf numFmtId="0" fontId="41" fillId="0" borderId="105" xfId="5" applyFont="1" applyFill="1" applyBorder="1" applyAlignment="1">
      <alignment vertical="top" wrapText="1"/>
    </xf>
    <xf numFmtId="49" fontId="27" fillId="0" borderId="43" xfId="5" applyNumberFormat="1" applyFont="1" applyFill="1" applyBorder="1" applyAlignment="1">
      <alignment horizontal="center" vertical="top" wrapText="1"/>
    </xf>
    <xf numFmtId="0" fontId="41" fillId="0" borderId="88" xfId="5" applyFont="1" applyFill="1" applyBorder="1" applyAlignment="1">
      <alignment vertical="center"/>
    </xf>
    <xf numFmtId="0" fontId="41" fillId="0" borderId="89" xfId="5" applyFont="1" applyFill="1" applyBorder="1" applyAlignment="1">
      <alignment vertical="center"/>
    </xf>
    <xf numFmtId="49" fontId="27" fillId="0" borderId="76" xfId="5" applyNumberFormat="1" applyFont="1" applyFill="1" applyBorder="1" applyAlignment="1">
      <alignment horizontal="center" vertical="top" wrapText="1"/>
    </xf>
    <xf numFmtId="0" fontId="56" fillId="0" borderId="84" xfId="5" applyFont="1" applyFill="1" applyBorder="1" applyAlignment="1">
      <alignment horizontal="center" wrapText="1"/>
    </xf>
    <xf numFmtId="49" fontId="55" fillId="0" borderId="87" xfId="5" applyNumberFormat="1" applyFont="1" applyFill="1" applyBorder="1" applyAlignment="1">
      <alignment horizontal="center" vertical="top"/>
    </xf>
    <xf numFmtId="49" fontId="54" fillId="0" borderId="87" xfId="5" applyNumberFormat="1" applyFont="1" applyFill="1" applyBorder="1" applyAlignment="1">
      <alignment horizontal="center" vertical="top"/>
    </xf>
    <xf numFmtId="49" fontId="55" fillId="0" borderId="115" xfId="5" applyNumberFormat="1" applyFont="1" applyFill="1" applyBorder="1" applyAlignment="1">
      <alignment horizontal="center" vertical="top"/>
    </xf>
    <xf numFmtId="0" fontId="56" fillId="0" borderId="111" xfId="5" applyFont="1" applyFill="1" applyBorder="1" applyAlignment="1">
      <alignment horizontal="center" wrapText="1"/>
    </xf>
    <xf numFmtId="0" fontId="40" fillId="0" borderId="76" xfId="5" applyFont="1" applyFill="1" applyBorder="1" applyAlignment="1">
      <alignment horizontal="left" vertical="center"/>
    </xf>
    <xf numFmtId="170" fontId="53" fillId="0" borderId="87" xfId="5" applyNumberFormat="1" applyFont="1" applyFill="1" applyBorder="1" applyAlignment="1">
      <alignment vertical="center"/>
    </xf>
    <xf numFmtId="170" fontId="53" fillId="0" borderId="89" xfId="5" applyNumberFormat="1" applyFont="1" applyFill="1" applyBorder="1" applyAlignment="1">
      <alignment vertical="center"/>
    </xf>
    <xf numFmtId="0" fontId="37" fillId="0" borderId="0" xfId="14" quotePrefix="1" applyFont="1" applyFill="1" applyAlignment="1">
      <alignment horizontal="left" vertical="center"/>
    </xf>
    <xf numFmtId="0" fontId="41" fillId="0" borderId="0" xfId="14" applyFont="1" applyFill="1" applyAlignment="1">
      <alignment vertical="center"/>
    </xf>
    <xf numFmtId="0" fontId="41" fillId="0" borderId="0" xfId="14" applyFont="1" applyFill="1" applyBorder="1" applyAlignment="1">
      <alignment vertical="center"/>
    </xf>
    <xf numFmtId="0" fontId="41" fillId="0" borderId="0" xfId="14" applyFont="1" applyFill="1" applyAlignment="1">
      <alignment vertical="center" wrapText="1"/>
    </xf>
    <xf numFmtId="0" fontId="72" fillId="0" borderId="114" xfId="14" applyFont="1" applyFill="1" applyBorder="1" applyAlignment="1">
      <alignment horizontal="right" vertical="center" wrapText="1"/>
    </xf>
    <xf numFmtId="0" fontId="42" fillId="0" borderId="0" xfId="14" applyFont="1" applyFill="1" applyAlignment="1">
      <alignment vertical="center" wrapText="1"/>
    </xf>
    <xf numFmtId="0" fontId="53" fillId="0" borderId="114" xfId="14" applyFont="1" applyFill="1" applyBorder="1" applyAlignment="1">
      <alignment horizontal="right" vertical="center" wrapText="1"/>
    </xf>
    <xf numFmtId="0" fontId="42" fillId="0" borderId="0" xfId="14" applyFont="1" applyFill="1" applyAlignment="1">
      <alignment vertical="center"/>
    </xf>
    <xf numFmtId="0" fontId="41" fillId="0" borderId="0" xfId="14" applyFont="1" applyFill="1"/>
    <xf numFmtId="0" fontId="54" fillId="0" borderId="0" xfId="14" applyFont="1" applyFill="1" applyBorder="1" applyAlignment="1">
      <alignment horizontal="right" vertical="top" wrapText="1"/>
    </xf>
    <xf numFmtId="0" fontId="54" fillId="0" borderId="0" xfId="14" applyFont="1" applyFill="1" applyBorder="1" applyAlignment="1">
      <alignment horizontal="left" vertical="top" wrapText="1"/>
    </xf>
    <xf numFmtId="49" fontId="54" fillId="0" borderId="0" xfId="14" applyNumberFormat="1" applyFont="1" applyFill="1" applyBorder="1" applyAlignment="1">
      <alignment horizontal="center" vertical="top"/>
    </xf>
    <xf numFmtId="170" fontId="53" fillId="0" borderId="0" xfId="14" applyNumberFormat="1" applyFont="1" applyFill="1" applyBorder="1" applyAlignment="1">
      <alignment horizontal="right" vertical="center"/>
    </xf>
    <xf numFmtId="0" fontId="55" fillId="0" borderId="66" xfId="14" applyFont="1" applyFill="1" applyBorder="1" applyAlignment="1">
      <alignment horizontal="left" vertical="top"/>
    </xf>
    <xf numFmtId="49" fontId="55" fillId="0" borderId="43" xfId="14" applyNumberFormat="1" applyFont="1" applyFill="1" applyBorder="1" applyAlignment="1">
      <alignment horizontal="center" vertical="top"/>
    </xf>
    <xf numFmtId="0" fontId="54" fillId="0" borderId="66" xfId="14" applyFont="1" applyFill="1" applyBorder="1" applyAlignment="1">
      <alignment horizontal="left" vertical="top"/>
    </xf>
    <xf numFmtId="49" fontId="54" fillId="0" borderId="43" xfId="14" applyNumberFormat="1" applyFont="1" applyFill="1" applyBorder="1" applyAlignment="1">
      <alignment horizontal="center" vertical="top"/>
    </xf>
    <xf numFmtId="0" fontId="54" fillId="0" borderId="66" xfId="14" applyFont="1" applyFill="1" applyBorder="1" applyAlignment="1">
      <alignment horizontal="left" vertical="top" wrapText="1"/>
    </xf>
    <xf numFmtId="0" fontId="24" fillId="0" borderId="0" xfId="14" applyFont="1" applyFill="1" applyBorder="1" applyAlignment="1">
      <alignment horizontal="left" vertical="top" wrapText="1"/>
    </xf>
    <xf numFmtId="0" fontId="40" fillId="0" borderId="0" xfId="5" applyFont="1" applyFill="1" applyBorder="1" applyAlignment="1">
      <alignment horizontal="left" vertical="center"/>
    </xf>
    <xf numFmtId="2" fontId="55" fillId="0" borderId="87" xfId="14" applyNumberFormat="1" applyFont="1" applyFill="1" applyBorder="1" applyAlignment="1">
      <alignment horizontal="center" vertical="top"/>
    </xf>
    <xf numFmtId="49" fontId="55" fillId="0" borderId="87" xfId="14" applyNumberFormat="1" applyFont="1" applyFill="1" applyBorder="1" applyAlignment="1">
      <alignment horizontal="center" vertical="top"/>
    </xf>
    <xf numFmtId="49" fontId="54" fillId="0" borderId="87" xfId="14" applyNumberFormat="1" applyFont="1" applyFill="1" applyBorder="1" applyAlignment="1">
      <alignment horizontal="center" vertical="top"/>
    </xf>
    <xf numFmtId="0" fontId="53" fillId="0" borderId="87" xfId="5" applyFont="1" applyFill="1" applyBorder="1" applyAlignment="1">
      <alignment vertical="center"/>
    </xf>
    <xf numFmtId="0" fontId="53" fillId="0" borderId="88" xfId="5" applyFont="1" applyFill="1" applyBorder="1" applyAlignment="1">
      <alignment vertical="center"/>
    </xf>
    <xf numFmtId="0" fontId="53" fillId="0" borderId="89" xfId="5" applyFont="1" applyFill="1" applyBorder="1" applyAlignment="1">
      <alignment vertical="center"/>
    </xf>
    <xf numFmtId="0" fontId="40" fillId="0" borderId="43" xfId="5" applyFont="1" applyFill="1" applyBorder="1" applyAlignment="1">
      <alignment horizontal="left" vertical="center"/>
    </xf>
    <xf numFmtId="0" fontId="55" fillId="0" borderId="115" xfId="14" quotePrefix="1" applyFont="1" applyFill="1" applyBorder="1" applyAlignment="1">
      <alignment horizontal="left" vertical="top" wrapText="1"/>
    </xf>
    <xf numFmtId="0" fontId="55" fillId="0" borderId="84" xfId="14" quotePrefix="1" applyFont="1" applyFill="1" applyBorder="1" applyAlignment="1">
      <alignment horizontal="left" vertical="top" wrapText="1"/>
    </xf>
    <xf numFmtId="0" fontId="55" fillId="0" borderId="75" xfId="14" quotePrefix="1" applyFont="1" applyFill="1" applyBorder="1" applyAlignment="1">
      <alignment horizontal="left" vertical="top" wrapText="1"/>
    </xf>
    <xf numFmtId="0" fontId="54" fillId="0" borderId="99" xfId="14" applyFont="1" applyFill="1" applyBorder="1" applyAlignment="1">
      <alignment horizontal="left" vertical="top" wrapText="1"/>
    </xf>
    <xf numFmtId="0" fontId="41" fillId="0" borderId="97" xfId="14" applyFont="1" applyFill="1" applyBorder="1" applyAlignment="1">
      <alignment vertical="center"/>
    </xf>
    <xf numFmtId="0" fontId="54" fillId="0" borderId="63" xfId="14" applyFont="1" applyFill="1" applyBorder="1" applyAlignment="1">
      <alignment horizontal="center" vertical="center"/>
    </xf>
    <xf numFmtId="0" fontId="54" fillId="0" borderId="111" xfId="14" applyFont="1" applyFill="1" applyBorder="1" applyAlignment="1">
      <alignment horizontal="center" vertical="center"/>
    </xf>
    <xf numFmtId="0" fontId="54" fillId="0" borderId="112" xfId="14" applyFont="1" applyFill="1" applyBorder="1" applyAlignment="1">
      <alignment horizontal="center" vertical="center"/>
    </xf>
    <xf numFmtId="0" fontId="54" fillId="0" borderId="64" xfId="14" applyFont="1" applyFill="1" applyBorder="1" applyAlignment="1">
      <alignment horizontal="center" vertical="center"/>
    </xf>
    <xf numFmtId="0" fontId="54" fillId="0" borderId="0" xfId="14" applyFont="1" applyFill="1" applyAlignment="1">
      <alignment vertical="center" wrapText="1"/>
    </xf>
    <xf numFmtId="170" fontId="72" fillId="0" borderId="67" xfId="14" applyNumberFormat="1" applyFont="1" applyFill="1" applyBorder="1" applyAlignment="1">
      <alignment horizontal="right" vertical="center"/>
    </xf>
    <xf numFmtId="170" fontId="53" fillId="0" borderId="67" xfId="14" applyNumberFormat="1" applyFont="1" applyFill="1" applyBorder="1" applyAlignment="1">
      <alignment horizontal="right" vertical="center"/>
    </xf>
    <xf numFmtId="0" fontId="55" fillId="0" borderId="0" xfId="14" applyFont="1" applyFill="1" applyAlignment="1">
      <alignment vertical="center" wrapText="1"/>
    </xf>
    <xf numFmtId="0" fontId="54" fillId="0" borderId="0" xfId="14" applyFont="1" applyFill="1" applyAlignment="1">
      <alignment vertical="center"/>
    </xf>
    <xf numFmtId="0" fontId="73" fillId="0" borderId="66" xfId="14" applyFont="1" applyFill="1" applyBorder="1" applyAlignment="1">
      <alignment horizontal="left" vertical="top" wrapText="1"/>
    </xf>
    <xf numFmtId="0" fontId="55" fillId="0" borderId="0" xfId="14" applyFont="1" applyFill="1" applyAlignment="1">
      <alignment vertical="center"/>
    </xf>
    <xf numFmtId="0" fontId="54" fillId="0" borderId="66" xfId="14" quotePrefix="1" applyFont="1" applyFill="1" applyBorder="1" applyAlignment="1">
      <alignment horizontal="left" vertical="top" wrapText="1"/>
    </xf>
    <xf numFmtId="0" fontId="55" fillId="0" borderId="66" xfId="14" quotePrefix="1" applyFont="1" applyFill="1" applyBorder="1" applyAlignment="1">
      <alignment horizontal="left" vertical="top" wrapText="1"/>
    </xf>
    <xf numFmtId="0" fontId="54" fillId="0" borderId="85" xfId="14" applyFont="1" applyFill="1" applyBorder="1" applyAlignment="1">
      <alignment horizontal="left" vertical="top" wrapText="1"/>
    </xf>
    <xf numFmtId="0" fontId="54" fillId="0" borderId="115" xfId="14" quotePrefix="1" applyFont="1" applyFill="1" applyBorder="1" applyAlignment="1">
      <alignment horizontal="left" vertical="top" wrapText="1"/>
    </xf>
    <xf numFmtId="0" fontId="54" fillId="0" borderId="84" xfId="14" quotePrefix="1" applyFont="1" applyFill="1" applyBorder="1" applyAlignment="1">
      <alignment horizontal="left" vertical="top" wrapText="1"/>
    </xf>
    <xf numFmtId="0" fontId="55" fillId="0" borderId="75" xfId="14" applyFont="1" applyFill="1" applyBorder="1" applyAlignment="1">
      <alignment horizontal="left" vertical="top" wrapText="1"/>
    </xf>
    <xf numFmtId="0" fontId="54" fillId="0" borderId="118" xfId="14" applyFont="1" applyFill="1" applyBorder="1" applyAlignment="1">
      <alignment horizontal="left" vertical="top" wrapText="1"/>
    </xf>
    <xf numFmtId="0" fontId="54" fillId="0" borderId="119" xfId="14" applyFont="1" applyFill="1" applyBorder="1" applyAlignment="1">
      <alignment horizontal="left" vertical="top" wrapText="1"/>
    </xf>
    <xf numFmtId="49" fontId="55" fillId="0" borderId="88" xfId="14" applyNumberFormat="1" applyFont="1" applyFill="1" applyBorder="1" applyAlignment="1">
      <alignment horizontal="center" vertical="top"/>
    </xf>
    <xf numFmtId="49" fontId="54" fillId="0" borderId="88" xfId="14" applyNumberFormat="1" applyFont="1" applyFill="1" applyBorder="1" applyAlignment="1">
      <alignment horizontal="center" vertical="top"/>
    </xf>
    <xf numFmtId="0" fontId="54" fillId="0" borderId="101" xfId="14" applyFont="1" applyFill="1" applyBorder="1" applyAlignment="1">
      <alignment horizontal="right" vertical="top" wrapText="1"/>
    </xf>
    <xf numFmtId="0" fontId="55" fillId="0" borderId="118" xfId="14" applyFont="1" applyFill="1" applyBorder="1" applyAlignment="1">
      <alignment horizontal="left" vertical="top" wrapText="1"/>
    </xf>
    <xf numFmtId="0" fontId="54" fillId="4" borderId="118" xfId="14" applyFont="1" applyFill="1" applyBorder="1" applyAlignment="1">
      <alignment horizontal="left" vertical="top" wrapText="1"/>
    </xf>
    <xf numFmtId="0" fontId="54" fillId="4" borderId="85" xfId="14" applyFont="1" applyFill="1" applyBorder="1" applyAlignment="1">
      <alignment horizontal="left" vertical="top" wrapText="1"/>
    </xf>
    <xf numFmtId="170" fontId="72" fillId="0" borderId="118" xfId="14" applyNumberFormat="1" applyFont="1" applyFill="1" applyBorder="1" applyAlignment="1">
      <alignment horizontal="right" vertical="center"/>
    </xf>
    <xf numFmtId="49" fontId="54" fillId="0" borderId="99" xfId="14" applyNumberFormat="1" applyFont="1" applyFill="1" applyBorder="1" applyAlignment="1">
      <alignment horizontal="center" vertical="top"/>
    </xf>
    <xf numFmtId="0" fontId="56" fillId="0" borderId="89" xfId="14" applyFont="1" applyFill="1" applyBorder="1" applyAlignment="1">
      <alignment horizontal="center" wrapText="1"/>
    </xf>
    <xf numFmtId="2" fontId="55" fillId="0" borderId="88" xfId="14" applyNumberFormat="1" applyFont="1" applyFill="1" applyBorder="1" applyAlignment="1">
      <alignment horizontal="center" vertical="top"/>
    </xf>
    <xf numFmtId="49" fontId="54" fillId="0" borderId="84" xfId="14" applyNumberFormat="1" applyFont="1" applyFill="1" applyBorder="1" applyAlignment="1">
      <alignment horizontal="center" vertical="top"/>
    </xf>
    <xf numFmtId="49" fontId="55" fillId="0" borderId="84" xfId="14" applyNumberFormat="1" applyFont="1" applyFill="1" applyBorder="1" applyAlignment="1">
      <alignment horizontal="center" vertical="top"/>
    </xf>
    <xf numFmtId="49" fontId="55" fillId="0" borderId="99" xfId="14" applyNumberFormat="1" applyFont="1" applyFill="1" applyBorder="1" applyAlignment="1">
      <alignment horizontal="center" vertical="top"/>
    </xf>
    <xf numFmtId="0" fontId="54" fillId="0" borderId="43" xfId="14" applyFont="1" applyFill="1" applyBorder="1" applyAlignment="1">
      <alignment horizontal="left" vertical="top" wrapText="1"/>
    </xf>
    <xf numFmtId="0" fontId="54" fillId="0" borderId="113" xfId="14" applyFont="1" applyFill="1" applyBorder="1" applyAlignment="1">
      <alignment horizontal="center" vertical="center"/>
    </xf>
    <xf numFmtId="0" fontId="24" fillId="0" borderId="43" xfId="5" applyFont="1" applyFill="1" applyBorder="1" applyAlignment="1">
      <alignment horizontal="left" vertical="center"/>
    </xf>
    <xf numFmtId="0" fontId="53" fillId="0" borderId="43" xfId="5" applyFont="1" applyFill="1" applyBorder="1" applyAlignment="1">
      <alignment horizontal="left" vertical="center"/>
    </xf>
    <xf numFmtId="0" fontId="54" fillId="0" borderId="66" xfId="14" applyFont="1" applyFill="1" applyBorder="1" applyAlignment="1">
      <alignment vertical="top" wrapText="1"/>
    </xf>
    <xf numFmtId="0" fontId="55" fillId="0" borderId="66" xfId="14" applyFont="1" applyFill="1" applyBorder="1" applyAlignment="1">
      <alignment vertical="top" wrapText="1"/>
    </xf>
    <xf numFmtId="0" fontId="27" fillId="0" borderId="97" xfId="5" applyFont="1" applyBorder="1" applyAlignment="1">
      <alignment horizontal="center" vertical="top"/>
    </xf>
    <xf numFmtId="0" fontId="24" fillId="0" borderId="0" xfId="5" applyFill="1" applyAlignment="1">
      <alignment vertical="center"/>
    </xf>
    <xf numFmtId="0" fontId="24" fillId="0" borderId="0" xfId="5" applyFill="1" applyBorder="1" applyAlignment="1">
      <alignment vertical="center"/>
    </xf>
    <xf numFmtId="0" fontId="44" fillId="0" borderId="92" xfId="5" applyFont="1" applyFill="1" applyBorder="1" applyAlignment="1">
      <alignment horizontal="left" vertical="center"/>
    </xf>
    <xf numFmtId="0" fontId="41" fillId="0" borderId="95" xfId="5" applyFont="1" applyFill="1" applyBorder="1" applyAlignment="1">
      <alignment horizontal="left"/>
    </xf>
    <xf numFmtId="0" fontId="55" fillId="0" borderId="75" xfId="14" applyFont="1" applyFill="1" applyBorder="1" applyAlignment="1">
      <alignment horizontal="center" vertical="center" wrapText="1"/>
    </xf>
    <xf numFmtId="0" fontId="24" fillId="0" borderId="0" xfId="5" applyFill="1" applyBorder="1" applyAlignment="1">
      <alignment vertical="center"/>
    </xf>
    <xf numFmtId="0" fontId="38" fillId="0" borderId="90" xfId="5" applyFont="1" applyFill="1" applyBorder="1" applyAlignment="1">
      <alignment vertical="center"/>
    </xf>
    <xf numFmtId="0" fontId="24" fillId="0" borderId="91" xfId="5" applyFill="1" applyBorder="1" applyAlignment="1">
      <alignment vertical="center"/>
    </xf>
    <xf numFmtId="0" fontId="24" fillId="6" borderId="0" xfId="5" applyFill="1" applyAlignment="1">
      <alignment vertical="center"/>
    </xf>
    <xf numFmtId="0" fontId="41" fillId="6" borderId="0" xfId="5" applyFont="1" applyFill="1" applyBorder="1" applyAlignment="1">
      <alignment horizontal="left"/>
    </xf>
    <xf numFmtId="0" fontId="41" fillId="6" borderId="93" xfId="5" applyFont="1" applyFill="1" applyBorder="1" applyAlignment="1">
      <alignment horizontal="left" vertical="center"/>
    </xf>
    <xf numFmtId="0" fontId="44" fillId="6" borderId="93" xfId="5" applyFont="1" applyFill="1" applyBorder="1" applyAlignment="1">
      <alignment horizontal="left" vertical="center"/>
    </xf>
    <xf numFmtId="0" fontId="45" fillId="6" borderId="93" xfId="5" applyFont="1" applyFill="1" applyBorder="1" applyAlignment="1">
      <alignment horizontal="left" vertical="center"/>
    </xf>
    <xf numFmtId="0" fontId="44" fillId="6" borderId="94" xfId="5" applyFont="1" applyFill="1" applyBorder="1" applyAlignment="1">
      <alignment horizontal="left" vertical="center"/>
    </xf>
    <xf numFmtId="0" fontId="41" fillId="6" borderId="92" xfId="5" applyFont="1" applyFill="1" applyBorder="1" applyAlignment="1">
      <alignment horizontal="left" vertical="center"/>
    </xf>
    <xf numFmtId="0" fontId="45" fillId="6" borderId="0" xfId="5" applyFont="1" applyFill="1" applyBorder="1" applyAlignment="1">
      <alignment horizontal="left"/>
    </xf>
    <xf numFmtId="0" fontId="44" fillId="6" borderId="0" xfId="5" applyFont="1" applyFill="1" applyBorder="1" applyAlignment="1">
      <alignment horizontal="left" vertical="center"/>
    </xf>
    <xf numFmtId="0" fontId="45" fillId="6" borderId="0" xfId="5" applyFont="1" applyFill="1" applyBorder="1" applyAlignment="1">
      <alignment horizontal="left" vertical="center"/>
    </xf>
    <xf numFmtId="0" fontId="47" fillId="6" borderId="0" xfId="5" applyFont="1" applyFill="1" applyBorder="1" applyAlignment="1">
      <alignment horizontal="center" vertical="center"/>
    </xf>
    <xf numFmtId="0" fontId="66" fillId="6" borderId="97" xfId="5" applyFont="1" applyFill="1" applyBorder="1" applyAlignment="1">
      <alignment horizontal="left"/>
    </xf>
    <xf numFmtId="0" fontId="44" fillId="6" borderId="97" xfId="5" applyFont="1" applyFill="1" applyBorder="1" applyAlignment="1">
      <alignment horizontal="left" vertical="center"/>
    </xf>
    <xf numFmtId="0" fontId="45" fillId="6" borderId="97" xfId="5" applyFont="1" applyFill="1" applyBorder="1" applyAlignment="1">
      <alignment horizontal="left" vertical="center"/>
    </xf>
    <xf numFmtId="0" fontId="41" fillId="6" borderId="95" xfId="5" applyFont="1" applyFill="1" applyBorder="1" applyAlignment="1">
      <alignment vertical="center"/>
    </xf>
    <xf numFmtId="0" fontId="45" fillId="6" borderId="0" xfId="5" applyFont="1" applyFill="1" applyBorder="1" applyAlignment="1">
      <alignment horizontal="center" vertical="center"/>
    </xf>
    <xf numFmtId="0" fontId="51" fillId="0" borderId="95" xfId="5" applyFont="1" applyFill="1" applyBorder="1" applyAlignment="1">
      <alignment horizontal="left" vertical="center"/>
    </xf>
    <xf numFmtId="0" fontId="27" fillId="0" borderId="97" xfId="5" applyFont="1" applyFill="1" applyBorder="1" applyAlignment="1">
      <alignment horizontal="center" vertical="top"/>
    </xf>
    <xf numFmtId="0" fontId="38" fillId="0" borderId="29" xfId="5" applyFont="1" applyFill="1" applyBorder="1" applyAlignment="1">
      <alignment horizontal="left" vertical="center"/>
    </xf>
    <xf numFmtId="0" fontId="45" fillId="0" borderId="95" xfId="5" applyFont="1" applyFill="1" applyBorder="1" applyAlignment="1">
      <alignment horizontal="left" vertical="center"/>
    </xf>
    <xf numFmtId="0" fontId="41" fillId="0" borderId="91" xfId="5" applyFont="1" applyFill="1" applyBorder="1" applyAlignment="1">
      <alignment horizontal="left" vertical="center"/>
    </xf>
    <xf numFmtId="0" fontId="45" fillId="0" borderId="91" xfId="5" applyFont="1" applyFill="1" applyBorder="1" applyAlignment="1">
      <alignment horizontal="left" vertical="center"/>
    </xf>
    <xf numFmtId="0" fontId="38" fillId="6" borderId="0" xfId="5" applyFont="1" applyFill="1" applyBorder="1" applyAlignment="1">
      <alignment vertical="center"/>
    </xf>
    <xf numFmtId="0" fontId="24" fillId="6" borderId="0" xfId="5" applyFill="1" applyBorder="1" applyAlignment="1">
      <alignment vertical="center"/>
    </xf>
    <xf numFmtId="0" fontId="53" fillId="0" borderId="67" xfId="14" applyFont="1" applyFill="1" applyBorder="1" applyAlignment="1">
      <alignment horizontal="right" vertical="center" wrapText="1"/>
    </xf>
    <xf numFmtId="0" fontId="55" fillId="0" borderId="106" xfId="14" applyFont="1" applyFill="1" applyBorder="1" applyAlignment="1">
      <alignment horizontal="left" vertical="top" wrapText="1"/>
    </xf>
    <xf numFmtId="0" fontId="54" fillId="0" borderId="105" xfId="14" applyFont="1" applyFill="1" applyBorder="1" applyAlignment="1">
      <alignment horizontal="left" vertical="top" wrapText="1"/>
    </xf>
    <xf numFmtId="0" fontId="56" fillId="0" borderId="112" xfId="14" applyFont="1" applyFill="1" applyBorder="1" applyAlignment="1">
      <alignment horizontal="center" wrapText="1"/>
    </xf>
    <xf numFmtId="49" fontId="54" fillId="0" borderId="108" xfId="14" applyNumberFormat="1" applyFont="1" applyFill="1" applyBorder="1" applyAlignment="1">
      <alignment horizontal="center" vertical="top"/>
    </xf>
    <xf numFmtId="49" fontId="54" fillId="0" borderId="134" xfId="14" applyNumberFormat="1" applyFont="1" applyFill="1" applyBorder="1" applyAlignment="1">
      <alignment horizontal="center" vertical="top"/>
    </xf>
    <xf numFmtId="0" fontId="54" fillId="0" borderId="72" xfId="14" applyFont="1" applyFill="1" applyBorder="1" applyAlignment="1">
      <alignment horizontal="left" vertical="top" wrapText="1"/>
    </xf>
    <xf numFmtId="170" fontId="53" fillId="0" borderId="109" xfId="14" applyNumberFormat="1" applyFont="1" applyFill="1" applyBorder="1" applyAlignment="1">
      <alignment horizontal="right" vertical="center"/>
    </xf>
    <xf numFmtId="170" fontId="53" fillId="0" borderId="89" xfId="14" applyNumberFormat="1" applyFont="1" applyFill="1" applyBorder="1" applyAlignment="1">
      <alignment horizontal="right" vertical="center"/>
    </xf>
    <xf numFmtId="170" fontId="53" fillId="0" borderId="102" xfId="14" applyNumberFormat="1" applyFont="1" applyFill="1" applyBorder="1" applyAlignment="1">
      <alignment horizontal="right" vertical="center"/>
    </xf>
    <xf numFmtId="0" fontId="55" fillId="0" borderId="104" xfId="14" applyFont="1" applyFill="1" applyBorder="1" applyAlignment="1">
      <alignment horizontal="center" vertical="center" wrapText="1"/>
    </xf>
    <xf numFmtId="0" fontId="55" fillId="0" borderId="84" xfId="14" applyFont="1" applyFill="1" applyBorder="1" applyAlignment="1">
      <alignment horizontal="center" vertical="center" wrapText="1"/>
    </xf>
    <xf numFmtId="0" fontId="55" fillId="0" borderId="66" xfId="14" applyFont="1" applyFill="1" applyBorder="1" applyAlignment="1">
      <alignment horizontal="right" vertical="top" wrapText="1"/>
    </xf>
    <xf numFmtId="170" fontId="53" fillId="0" borderId="43" xfId="14" applyNumberFormat="1" applyFont="1" applyFill="1" applyBorder="1" applyAlignment="1">
      <alignment horizontal="right" vertical="center"/>
    </xf>
    <xf numFmtId="170" fontId="53" fillId="0" borderId="88" xfId="14" applyNumberFormat="1" applyFont="1" applyFill="1" applyBorder="1" applyAlignment="1">
      <alignment horizontal="right" vertical="center"/>
    </xf>
    <xf numFmtId="170" fontId="53" fillId="0" borderId="73" xfId="14" applyNumberFormat="1" applyFont="1" applyFill="1" applyBorder="1" applyAlignment="1">
      <alignment horizontal="right" vertical="center"/>
    </xf>
    <xf numFmtId="170" fontId="72" fillId="0" borderId="43" xfId="14" applyNumberFormat="1" applyFont="1" applyFill="1" applyBorder="1" applyAlignment="1">
      <alignment horizontal="right" vertical="center"/>
    </xf>
    <xf numFmtId="170" fontId="72" fillId="0" borderId="88" xfId="14" applyNumberFormat="1" applyFont="1" applyFill="1" applyBorder="1" applyAlignment="1">
      <alignment horizontal="right" vertical="center"/>
    </xf>
    <xf numFmtId="170" fontId="72" fillId="0" borderId="89" xfId="14" applyNumberFormat="1" applyFont="1" applyFill="1" applyBorder="1" applyAlignment="1">
      <alignment horizontal="right" vertical="center"/>
    </xf>
    <xf numFmtId="170" fontId="72" fillId="0" borderId="102" xfId="14" applyNumberFormat="1" applyFont="1" applyFill="1" applyBorder="1" applyAlignment="1">
      <alignment horizontal="right" vertical="center"/>
    </xf>
    <xf numFmtId="0" fontId="55" fillId="0" borderId="43" xfId="14" applyFont="1" applyFill="1" applyBorder="1" applyAlignment="1">
      <alignment horizontal="left" vertical="top" wrapText="1"/>
    </xf>
    <xf numFmtId="0" fontId="54" fillId="0" borderId="66" xfId="14" applyFont="1" applyFill="1" applyBorder="1" applyAlignment="1">
      <alignment horizontal="right" vertical="top" wrapText="1"/>
    </xf>
    <xf numFmtId="0" fontId="54" fillId="0" borderId="115" xfId="14" applyFont="1" applyFill="1" applyBorder="1" applyAlignment="1">
      <alignment horizontal="left" vertical="top" wrapText="1"/>
    </xf>
    <xf numFmtId="0" fontId="54" fillId="0" borderId="84" xfId="14" applyFont="1" applyFill="1" applyBorder="1" applyAlignment="1">
      <alignment horizontal="left" vertical="top" wrapText="1"/>
    </xf>
    <xf numFmtId="49" fontId="54" fillId="0" borderId="71" xfId="14" applyNumberFormat="1" applyFont="1" applyFill="1" applyBorder="1" applyAlignment="1">
      <alignment horizontal="center" vertical="top"/>
    </xf>
    <xf numFmtId="0" fontId="55" fillId="0" borderId="115" xfId="14" applyFont="1" applyFill="1" applyBorder="1" applyAlignment="1">
      <alignment horizontal="left" vertical="top" wrapText="1"/>
    </xf>
    <xf numFmtId="0" fontId="55" fillId="0" borderId="84" xfId="14" applyFont="1" applyFill="1" applyBorder="1" applyAlignment="1">
      <alignment horizontal="left" vertical="top" wrapText="1"/>
    </xf>
    <xf numFmtId="49" fontId="55" fillId="0" borderId="71" xfId="14" applyNumberFormat="1" applyFont="1" applyFill="1" applyBorder="1" applyAlignment="1">
      <alignment horizontal="center" vertical="top"/>
    </xf>
    <xf numFmtId="170" fontId="53" fillId="0" borderId="99" xfId="14" applyNumberFormat="1" applyFont="1" applyFill="1" applyBorder="1" applyAlignment="1">
      <alignment horizontal="right" vertical="center"/>
    </xf>
    <xf numFmtId="170" fontId="72" fillId="0" borderId="116" xfId="14" applyNumberFormat="1" applyFont="1" applyFill="1" applyBorder="1" applyAlignment="1">
      <alignment horizontal="right" vertical="center"/>
    </xf>
    <xf numFmtId="0" fontId="54" fillId="0" borderId="72" xfId="14" applyFont="1" applyFill="1" applyBorder="1" applyAlignment="1">
      <alignment horizontal="right" vertical="top" wrapText="1"/>
    </xf>
    <xf numFmtId="0" fontId="54" fillId="0" borderId="106" xfId="14" applyFont="1" applyFill="1" applyBorder="1" applyAlignment="1">
      <alignment horizontal="left" vertical="top" wrapText="1"/>
    </xf>
    <xf numFmtId="0" fontId="55" fillId="0" borderId="70" xfId="14" applyFont="1" applyFill="1" applyBorder="1" applyAlignment="1">
      <alignment horizontal="right" vertical="top" wrapText="1"/>
    </xf>
    <xf numFmtId="0" fontId="54" fillId="0" borderId="70" xfId="14" applyFont="1" applyFill="1" applyBorder="1" applyAlignment="1">
      <alignment horizontal="left" vertical="top" wrapText="1"/>
    </xf>
    <xf numFmtId="0" fontId="55" fillId="0" borderId="70" xfId="14" applyFont="1" applyFill="1" applyBorder="1" applyAlignment="1">
      <alignment horizontal="left" vertical="top" wrapText="1"/>
    </xf>
    <xf numFmtId="0" fontId="55" fillId="0" borderId="66" xfId="14" applyFont="1" applyFill="1" applyBorder="1" applyAlignment="1">
      <alignment horizontal="left" vertical="top" wrapText="1"/>
    </xf>
    <xf numFmtId="0" fontId="55" fillId="0" borderId="43" xfId="5" applyFont="1" applyFill="1" applyBorder="1" applyAlignment="1">
      <alignment horizontal="center" vertical="center" wrapText="1"/>
    </xf>
    <xf numFmtId="0" fontId="56" fillId="0" borderId="66" xfId="5" applyFont="1" applyFill="1" applyBorder="1" applyAlignment="1">
      <alignment horizontal="center" vertical="center" wrapText="1"/>
    </xf>
    <xf numFmtId="0" fontId="56" fillId="0" borderId="43" xfId="5" applyFont="1" applyFill="1" applyBorder="1" applyAlignment="1">
      <alignment horizontal="center" vertical="center" wrapText="1"/>
    </xf>
    <xf numFmtId="0" fontId="55" fillId="0" borderId="89" xfId="14" applyFont="1" applyFill="1" applyBorder="1" applyAlignment="1">
      <alignment horizontal="center" vertical="center" wrapText="1"/>
    </xf>
    <xf numFmtId="0" fontId="53" fillId="0" borderId="87" xfId="5" applyFont="1" applyFill="1" applyBorder="1" applyAlignment="1">
      <alignment horizontal="left" vertical="center"/>
    </xf>
    <xf numFmtId="0" fontId="55" fillId="0" borderId="85" xfId="14" applyFont="1" applyFill="1" applyBorder="1" applyAlignment="1">
      <alignment horizontal="left" vertical="top" wrapText="1"/>
    </xf>
    <xf numFmtId="0" fontId="9" fillId="0" borderId="0" xfId="0" applyFont="1" applyAlignment="1">
      <alignment horizontal="justify" vertical="top" wrapText="1"/>
    </xf>
    <xf numFmtId="0" fontId="8" fillId="0" borderId="0" xfId="0" applyFont="1" applyAlignment="1">
      <alignment horizontal="left" vertical="top"/>
    </xf>
    <xf numFmtId="0" fontId="17" fillId="0" borderId="0" xfId="0" applyFont="1" applyAlignment="1">
      <alignment horizontal="center" vertical="center"/>
    </xf>
    <xf numFmtId="0" fontId="1" fillId="0" borderId="133" xfId="0" applyFont="1" applyBorder="1" applyAlignment="1"/>
    <xf numFmtId="0" fontId="1" fillId="0" borderId="0" xfId="0" applyFont="1" applyAlignment="1"/>
    <xf numFmtId="0" fontId="16" fillId="0" borderId="1"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75" xfId="0" applyFont="1" applyBorder="1" applyAlignment="1">
      <alignment horizontal="center"/>
    </xf>
    <xf numFmtId="0" fontId="16" fillId="0" borderId="0" xfId="0" applyFont="1" applyBorder="1" applyAlignment="1">
      <alignment horizontal="center"/>
    </xf>
    <xf numFmtId="0" fontId="16" fillId="0" borderId="77" xfId="0" applyFont="1" applyBorder="1" applyAlignment="1">
      <alignment horizontal="center"/>
    </xf>
    <xf numFmtId="0" fontId="16" fillId="0" borderId="9"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5" xfId="0" applyFont="1" applyBorder="1" applyAlignment="1">
      <alignment horizontal="center" vertical="center"/>
    </xf>
    <xf numFmtId="0" fontId="16" fillId="0" borderId="11" xfId="0" applyFont="1" applyBorder="1" applyAlignment="1">
      <alignment horizontal="center" vertical="center"/>
    </xf>
    <xf numFmtId="0" fontId="16" fillId="0" borderId="10" xfId="0" applyFont="1" applyBorder="1" applyAlignment="1">
      <alignment horizontal="center" vertical="center"/>
    </xf>
    <xf numFmtId="0" fontId="15" fillId="0" borderId="75" xfId="0" applyFont="1" applyBorder="1" applyAlignment="1">
      <alignment horizontal="center"/>
    </xf>
    <xf numFmtId="0" fontId="15" fillId="0" borderId="0" xfId="0" applyFont="1" applyBorder="1" applyAlignment="1">
      <alignment horizontal="center"/>
    </xf>
    <xf numFmtId="0" fontId="15" fillId="0" borderId="77" xfId="0" applyFont="1" applyBorder="1" applyAlignment="1">
      <alignment horizontal="center"/>
    </xf>
    <xf numFmtId="0" fontId="16" fillId="0" borderId="22"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4" xfId="0" applyFont="1" applyBorder="1" applyAlignment="1">
      <alignment horizontal="center" vertical="center" wrapText="1"/>
    </xf>
    <xf numFmtId="0" fontId="15" fillId="0" borderId="82" xfId="0" applyFont="1" applyBorder="1" applyAlignment="1">
      <alignment horizontal="center"/>
    </xf>
    <xf numFmtId="0" fontId="15" fillId="0" borderId="51" xfId="0" applyFont="1" applyBorder="1" applyAlignment="1">
      <alignment horizontal="center"/>
    </xf>
    <xf numFmtId="0" fontId="15" fillId="0" borderId="81" xfId="0" applyFont="1" applyBorder="1" applyAlignment="1">
      <alignment horizontal="center"/>
    </xf>
    <xf numFmtId="0" fontId="16" fillId="0" borderId="2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 xfId="0" applyFont="1" applyBorder="1" applyAlignment="1">
      <alignment horizontal="center" vertical="center"/>
    </xf>
    <xf numFmtId="0" fontId="16" fillId="0" borderId="9" xfId="0" applyFont="1" applyBorder="1" applyAlignment="1">
      <alignment horizontal="center" vertical="center"/>
    </xf>
    <xf numFmtId="0" fontId="16" fillId="0" borderId="7" xfId="0" applyFont="1" applyBorder="1" applyAlignment="1">
      <alignment horizontal="center" vertical="center"/>
    </xf>
    <xf numFmtId="0" fontId="16" fillId="0" borderId="47" xfId="0" applyFont="1" applyBorder="1" applyAlignment="1">
      <alignment horizontal="center" vertical="center"/>
    </xf>
    <xf numFmtId="0" fontId="16" fillId="0" borderId="23" xfId="0" applyFont="1" applyBorder="1" applyAlignment="1">
      <alignment horizontal="center" vertical="center"/>
    </xf>
    <xf numFmtId="0" fontId="16" fillId="0" borderId="4" xfId="0" applyFont="1" applyBorder="1" applyAlignment="1">
      <alignment horizontal="center" vertical="center"/>
    </xf>
    <xf numFmtId="0" fontId="16" fillId="0" borderId="35" xfId="0" applyFont="1" applyBorder="1" applyAlignment="1">
      <alignment horizontal="center" vertical="center"/>
    </xf>
    <xf numFmtId="0" fontId="16" fillId="0" borderId="46" xfId="0" applyFont="1" applyBorder="1" applyAlignment="1">
      <alignment horizontal="center" vertical="center"/>
    </xf>
    <xf numFmtId="0" fontId="31" fillId="0" borderId="82" xfId="0" applyNumberFormat="1" applyFont="1" applyBorder="1" applyAlignment="1">
      <alignment horizontal="center"/>
    </xf>
    <xf numFmtId="0" fontId="32" fillId="0" borderId="81" xfId="0" applyNumberFormat="1" applyFont="1" applyBorder="1" applyAlignment="1">
      <alignment horizontal="center"/>
    </xf>
    <xf numFmtId="0" fontId="15" fillId="0" borderId="84" xfId="0" applyFont="1" applyBorder="1" applyAlignment="1">
      <alignment horizontal="center"/>
    </xf>
    <xf numFmtId="0" fontId="15" fillId="0" borderId="85" xfId="0" applyFont="1" applyBorder="1" applyAlignment="1">
      <alignment horizontal="center"/>
    </xf>
    <xf numFmtId="0" fontId="16" fillId="0" borderId="19" xfId="0" applyFont="1" applyBorder="1" applyAlignment="1">
      <alignment horizontal="center" vertical="center" wrapText="1"/>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17" fillId="0" borderId="28" xfId="0" applyFont="1" applyBorder="1" applyAlignment="1">
      <alignment vertical="center"/>
    </xf>
    <xf numFmtId="0" fontId="17" fillId="0" borderId="7" xfId="0" applyFont="1" applyBorder="1" applyAlignment="1">
      <alignment vertical="center"/>
    </xf>
    <xf numFmtId="0" fontId="17" fillId="0" borderId="4" xfId="0" applyFont="1" applyBorder="1" applyAlignment="1">
      <alignment horizontal="center" vertical="center"/>
    </xf>
    <xf numFmtId="0" fontId="17" fillId="0" borderId="25"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1" xfId="0" applyFont="1" applyBorder="1" applyAlignment="1">
      <alignment vertical="center"/>
    </xf>
    <xf numFmtId="0" fontId="17" fillId="0" borderId="5" xfId="0" applyFont="1" applyBorder="1" applyAlignment="1">
      <alignment vertical="center"/>
    </xf>
    <xf numFmtId="0" fontId="6" fillId="0" borderId="0" xfId="0" applyFont="1" applyAlignment="1">
      <alignment horizontal="left" vertical="top"/>
    </xf>
    <xf numFmtId="0" fontId="7" fillId="0" borderId="0" xfId="0" applyFont="1" applyAlignment="1">
      <alignment horizontal="left" vertical="top"/>
    </xf>
    <xf numFmtId="0" fontId="4" fillId="0" borderId="0" xfId="0" applyFont="1" applyAlignment="1">
      <alignment horizontal="justify" vertical="top"/>
    </xf>
    <xf numFmtId="0" fontId="8" fillId="0" borderId="0" xfId="0" applyFont="1" applyAlignment="1">
      <alignment horizontal="justify" vertical="top"/>
    </xf>
    <xf numFmtId="0" fontId="8" fillId="0" borderId="0" xfId="0" applyFont="1" applyAlignment="1">
      <alignment horizontal="left" vertical="top"/>
    </xf>
    <xf numFmtId="0" fontId="1" fillId="0" borderId="130" xfId="0" applyFont="1" applyBorder="1" applyAlignment="1">
      <alignment horizontal="left" vertical="center" wrapText="1"/>
    </xf>
    <xf numFmtId="0" fontId="17" fillId="0" borderId="130" xfId="0" applyFont="1" applyBorder="1" applyAlignment="1">
      <alignment horizontal="left" vertical="center" wrapText="1"/>
    </xf>
    <xf numFmtId="3" fontId="17" fillId="0" borderId="130" xfId="0" applyNumberFormat="1" applyFont="1" applyBorder="1" applyAlignment="1">
      <alignment horizontal="right" vertical="center" wrapText="1"/>
    </xf>
    <xf numFmtId="0" fontId="3" fillId="0" borderId="130" xfId="0" applyFont="1" applyBorder="1" applyAlignment="1">
      <alignment horizontal="left" vertical="center" wrapText="1"/>
    </xf>
    <xf numFmtId="3" fontId="17" fillId="0" borderId="130" xfId="0" applyNumberFormat="1" applyFont="1" applyBorder="1" applyAlignment="1">
      <alignment horizontal="right" vertical="center"/>
    </xf>
    <xf numFmtId="3" fontId="17" fillId="2" borderId="130" xfId="0" applyNumberFormat="1" applyFont="1" applyFill="1" applyBorder="1" applyAlignment="1">
      <alignment horizontal="right" vertical="center"/>
    </xf>
    <xf numFmtId="0" fontId="16" fillId="0" borderId="125" xfId="0" applyFont="1" applyBorder="1" applyAlignment="1">
      <alignment horizontal="left" vertical="center" wrapText="1"/>
    </xf>
    <xf numFmtId="0" fontId="18" fillId="0" borderId="130" xfId="0" applyFont="1" applyBorder="1" applyAlignment="1">
      <alignment horizontal="left" vertical="center" wrapText="1"/>
    </xf>
    <xf numFmtId="3" fontId="17" fillId="0" borderId="101" xfId="0" applyNumberFormat="1" applyFont="1" applyBorder="1" applyAlignment="1">
      <alignment horizontal="right" vertical="center" wrapText="1"/>
    </xf>
    <xf numFmtId="3" fontId="17" fillId="0" borderId="88" xfId="0" applyNumberFormat="1" applyFont="1" applyBorder="1" applyAlignment="1">
      <alignment horizontal="right" vertical="center" wrapText="1"/>
    </xf>
    <xf numFmtId="3" fontId="17" fillId="0" borderId="102" xfId="0" applyNumberFormat="1" applyFont="1" applyBorder="1" applyAlignment="1">
      <alignment horizontal="right" vertical="center" wrapText="1"/>
    </xf>
    <xf numFmtId="0" fontId="35" fillId="0" borderId="0" xfId="0" applyFont="1" applyAlignment="1">
      <alignment horizontal="left" vertical="top"/>
    </xf>
    <xf numFmtId="0" fontId="17" fillId="0" borderId="126" xfId="0" applyFont="1" applyBorder="1" applyAlignment="1">
      <alignment horizontal="left" vertical="center" wrapText="1"/>
    </xf>
    <xf numFmtId="0" fontId="16" fillId="0" borderId="37" xfId="0" applyFont="1" applyBorder="1" applyAlignment="1">
      <alignment horizontal="center" vertical="center"/>
    </xf>
    <xf numFmtId="0" fontId="17" fillId="0" borderId="101" xfId="0" applyFont="1" applyBorder="1" applyAlignment="1">
      <alignment horizontal="left" vertical="center" wrapText="1"/>
    </xf>
    <xf numFmtId="0" fontId="17" fillId="0" borderId="88" xfId="0" applyFont="1" applyBorder="1" applyAlignment="1">
      <alignment horizontal="left" vertical="center" wrapText="1"/>
    </xf>
    <xf numFmtId="0" fontId="17" fillId="0" borderId="102" xfId="0" applyFont="1" applyBorder="1" applyAlignment="1">
      <alignment horizontal="left" vertical="center" wrapText="1"/>
    </xf>
    <xf numFmtId="3" fontId="16" fillId="0" borderId="101" xfId="0" applyNumberFormat="1" applyFont="1" applyBorder="1" applyAlignment="1">
      <alignment horizontal="right" vertical="center" wrapText="1"/>
    </xf>
    <xf numFmtId="3" fontId="16" fillId="0" borderId="88" xfId="0" applyNumberFormat="1" applyFont="1" applyBorder="1" applyAlignment="1">
      <alignment horizontal="right" vertical="center" wrapText="1"/>
    </xf>
    <xf numFmtId="3" fontId="16" fillId="0" borderId="102" xfId="0" applyNumberFormat="1" applyFont="1" applyBorder="1" applyAlignment="1">
      <alignment horizontal="right" vertical="center" wrapText="1"/>
    </xf>
    <xf numFmtId="3" fontId="17" fillId="0" borderId="130" xfId="0" applyNumberFormat="1" applyFont="1" applyFill="1" applyBorder="1" applyAlignment="1">
      <alignment horizontal="right" vertical="center"/>
    </xf>
    <xf numFmtId="0" fontId="17" fillId="0" borderId="130" xfId="0" applyFont="1" applyBorder="1" applyAlignment="1">
      <alignment horizontal="left" vertical="center"/>
    </xf>
    <xf numFmtId="0" fontId="16" fillId="0" borderId="129" xfId="0" applyFont="1" applyBorder="1" applyAlignment="1">
      <alignment horizontal="left" vertical="center" wrapText="1"/>
    </xf>
    <xf numFmtId="3" fontId="17" fillId="2" borderId="129" xfId="0" applyNumberFormat="1" applyFont="1" applyFill="1" applyBorder="1" applyAlignment="1">
      <alignment horizontal="right" vertical="center" wrapText="1"/>
    </xf>
    <xf numFmtId="0" fontId="4" fillId="0" borderId="0" xfId="0" applyFont="1" applyAlignment="1">
      <alignment horizontal="left" vertical="top"/>
    </xf>
    <xf numFmtId="3" fontId="17" fillId="0" borderId="130" xfId="0" applyNumberFormat="1" applyFont="1" applyFill="1" applyBorder="1" applyAlignment="1">
      <alignment horizontal="right" vertical="center" wrapText="1"/>
    </xf>
    <xf numFmtId="0" fontId="17" fillId="0" borderId="90" xfId="0" applyFont="1" applyBorder="1" applyAlignment="1">
      <alignment horizontal="left" vertical="center"/>
    </xf>
    <xf numFmtId="0" fontId="17" fillId="0" borderId="91" xfId="0" applyFont="1" applyBorder="1" applyAlignment="1">
      <alignment horizontal="left" vertical="center"/>
    </xf>
    <xf numFmtId="0" fontId="17" fillId="0" borderId="17" xfId="0" applyFont="1" applyBorder="1" applyAlignment="1">
      <alignment horizontal="left" vertical="center"/>
    </xf>
    <xf numFmtId="0" fontId="16" fillId="0" borderId="128" xfId="0" applyFont="1" applyBorder="1" applyAlignment="1">
      <alignment horizontal="left" vertical="center" wrapText="1"/>
    </xf>
    <xf numFmtId="3" fontId="17" fillId="0" borderId="128" xfId="0" applyNumberFormat="1" applyFont="1" applyFill="1" applyBorder="1" applyAlignment="1">
      <alignment horizontal="right" vertical="center" wrapText="1"/>
    </xf>
    <xf numFmtId="3" fontId="17" fillId="0" borderId="128" xfId="0" applyNumberFormat="1" applyFont="1" applyFill="1" applyBorder="1" applyAlignment="1">
      <alignment horizontal="right" vertical="center"/>
    </xf>
    <xf numFmtId="0" fontId="17" fillId="0" borderId="130" xfId="0" applyFont="1" applyFill="1" applyBorder="1" applyAlignment="1">
      <alignment horizontal="center" vertical="center" wrapText="1"/>
    </xf>
    <xf numFmtId="172" fontId="17" fillId="0" borderId="130" xfId="0" applyNumberFormat="1" applyFont="1" applyFill="1" applyBorder="1" applyAlignment="1">
      <alignment horizontal="right" vertical="center"/>
    </xf>
    <xf numFmtId="0" fontId="17" fillId="0" borderId="130" xfId="0" applyFont="1" applyFill="1" applyBorder="1" applyAlignment="1">
      <alignment horizontal="right" vertical="center"/>
    </xf>
    <xf numFmtId="0" fontId="16" fillId="0" borderId="121" xfId="0" applyFont="1" applyFill="1" applyBorder="1" applyAlignment="1">
      <alignment horizontal="left" vertical="center" wrapText="1"/>
    </xf>
    <xf numFmtId="0" fontId="16" fillId="0" borderId="134" xfId="0" applyFont="1" applyFill="1" applyBorder="1" applyAlignment="1">
      <alignment horizontal="left" vertical="center" wrapText="1"/>
    </xf>
    <xf numFmtId="0" fontId="16" fillId="0" borderId="107" xfId="0" applyFont="1" applyFill="1" applyBorder="1" applyAlignment="1">
      <alignment horizontal="left" vertical="center" wrapText="1"/>
    </xf>
    <xf numFmtId="172" fontId="17" fillId="0" borderId="129" xfId="0" applyNumberFormat="1" applyFont="1" applyFill="1" applyBorder="1" applyAlignment="1">
      <alignment horizontal="right" vertical="center"/>
    </xf>
    <xf numFmtId="9" fontId="17" fillId="0" borderId="121" xfId="1" applyFont="1" applyFill="1" applyBorder="1" applyAlignment="1">
      <alignment horizontal="right" vertical="center"/>
    </xf>
    <xf numFmtId="9" fontId="17" fillId="0" borderId="134" xfId="1" applyFont="1" applyFill="1" applyBorder="1" applyAlignment="1">
      <alignment horizontal="right" vertical="center"/>
    </xf>
    <xf numFmtId="9" fontId="17" fillId="0" borderId="107" xfId="1" applyFont="1" applyFill="1" applyBorder="1" applyAlignment="1">
      <alignment horizontal="right" vertical="center"/>
    </xf>
    <xf numFmtId="0" fontId="4" fillId="0" borderId="0" xfId="0" applyFont="1" applyFill="1" applyAlignment="1">
      <alignment horizontal="justify" vertical="top" wrapText="1"/>
    </xf>
    <xf numFmtId="0" fontId="16" fillId="0" borderId="37" xfId="0" applyFont="1" applyFill="1" applyBorder="1" applyAlignment="1">
      <alignment horizontal="center" vertical="center" wrapText="1"/>
    </xf>
    <xf numFmtId="0" fontId="1" fillId="0" borderId="128" xfId="0" applyFont="1" applyFill="1" applyBorder="1" applyAlignment="1">
      <alignment horizontal="center" vertical="center" wrapText="1"/>
    </xf>
    <xf numFmtId="0" fontId="17" fillId="0" borderId="128" xfId="0" applyFont="1" applyFill="1" applyBorder="1" applyAlignment="1">
      <alignment horizontal="center" vertical="center" wrapText="1"/>
    </xf>
    <xf numFmtId="172" fontId="17" fillId="0" borderId="128" xfId="0" applyNumberFormat="1" applyFont="1" applyFill="1" applyBorder="1" applyAlignment="1">
      <alignment horizontal="right" vertical="center"/>
    </xf>
    <xf numFmtId="9" fontId="17" fillId="0" borderId="128" xfId="0" applyNumberFormat="1" applyFont="1" applyFill="1" applyBorder="1" applyAlignment="1">
      <alignment horizontal="right" vertical="center"/>
    </xf>
    <xf numFmtId="0" fontId="1" fillId="0" borderId="130" xfId="0" applyFont="1" applyFill="1" applyBorder="1" applyAlignment="1">
      <alignment horizontal="center" vertical="center" wrapText="1"/>
    </xf>
    <xf numFmtId="9" fontId="17" fillId="0" borderId="130" xfId="1" applyFont="1" applyFill="1" applyBorder="1" applyAlignment="1">
      <alignment horizontal="right" vertical="center"/>
    </xf>
    <xf numFmtId="9" fontId="17" fillId="0" borderId="130" xfId="0" applyNumberFormat="1" applyFont="1" applyFill="1" applyBorder="1" applyAlignment="1">
      <alignment horizontal="right" vertical="center"/>
    </xf>
    <xf numFmtId="3" fontId="17" fillId="2" borderId="128" xfId="0" applyNumberFormat="1" applyFont="1" applyFill="1" applyBorder="1" applyAlignment="1">
      <alignment horizontal="right" vertical="center"/>
    </xf>
    <xf numFmtId="0" fontId="16" fillId="0" borderId="126" xfId="0" applyFont="1" applyBorder="1" applyAlignment="1">
      <alignment horizontal="left" vertical="center" wrapText="1"/>
    </xf>
    <xf numFmtId="3" fontId="17" fillId="2" borderId="126" xfId="0" applyNumberFormat="1" applyFont="1" applyFill="1" applyBorder="1" applyAlignment="1">
      <alignment horizontal="right" vertical="center" wrapText="1"/>
    </xf>
    <xf numFmtId="0" fontId="16" fillId="0" borderId="92" xfId="0" applyFont="1" applyBorder="1" applyAlignment="1">
      <alignment horizontal="center" vertical="center" wrapText="1"/>
    </xf>
    <xf numFmtId="0" fontId="16" fillId="0" borderId="93" xfId="0" applyFont="1" applyBorder="1" applyAlignment="1">
      <alignment horizontal="center" vertical="center" wrapText="1"/>
    </xf>
    <xf numFmtId="0" fontId="16" fillId="0" borderId="94" xfId="0" applyFont="1" applyBorder="1" applyAlignment="1">
      <alignment horizontal="center" vertical="center" wrapText="1"/>
    </xf>
    <xf numFmtId="0" fontId="16" fillId="0" borderId="96" xfId="0" applyFont="1" applyBorder="1" applyAlignment="1">
      <alignment horizontal="center" vertical="center" wrapText="1"/>
    </xf>
    <xf numFmtId="0" fontId="16" fillId="0" borderId="97"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37" xfId="0" applyFont="1" applyBorder="1" applyAlignment="1">
      <alignment horizontal="center" vertical="center" wrapText="1"/>
    </xf>
    <xf numFmtId="3" fontId="17" fillId="2" borderId="129" xfId="0" applyNumberFormat="1" applyFont="1" applyFill="1" applyBorder="1" applyAlignment="1">
      <alignment horizontal="right" vertical="center"/>
    </xf>
    <xf numFmtId="0" fontId="16" fillId="0" borderId="121" xfId="0" applyFont="1" applyBorder="1" applyAlignment="1">
      <alignment horizontal="left" vertical="center" wrapText="1"/>
    </xf>
    <xf numFmtId="0" fontId="16" fillId="0" borderId="134" xfId="0" applyFont="1" applyBorder="1" applyAlignment="1">
      <alignment horizontal="left" vertical="center" wrapText="1"/>
    </xf>
    <xf numFmtId="0" fontId="16" fillId="0" borderId="107" xfId="0" applyFont="1" applyBorder="1" applyAlignment="1">
      <alignment horizontal="left" vertical="center" wrapText="1"/>
    </xf>
    <xf numFmtId="0" fontId="17" fillId="0" borderId="37" xfId="0" applyFont="1" applyBorder="1" applyAlignment="1">
      <alignment horizontal="left" vertical="center"/>
    </xf>
    <xf numFmtId="3" fontId="17" fillId="2" borderId="126" xfId="0" applyNumberFormat="1" applyFont="1" applyFill="1" applyBorder="1" applyAlignment="1">
      <alignment horizontal="right" vertical="center"/>
    </xf>
    <xf numFmtId="0" fontId="17" fillId="0" borderId="101" xfId="0" applyFont="1" applyBorder="1" applyAlignment="1">
      <alignment horizontal="left" vertical="center"/>
    </xf>
    <xf numFmtId="0" fontId="17" fillId="0" borderId="88" xfId="0" applyFont="1" applyBorder="1" applyAlignment="1">
      <alignment horizontal="left" vertical="center"/>
    </xf>
    <xf numFmtId="0" fontId="17" fillId="0" borderId="102" xfId="0" applyFont="1" applyBorder="1" applyAlignment="1">
      <alignment horizontal="left" vertical="center"/>
    </xf>
    <xf numFmtId="3" fontId="17" fillId="0" borderId="101" xfId="0" applyNumberFormat="1" applyFont="1" applyBorder="1" applyAlignment="1">
      <alignment horizontal="right" vertical="center"/>
    </xf>
    <xf numFmtId="3" fontId="17" fillId="0" borderId="88" xfId="0" applyNumberFormat="1" applyFont="1" applyBorder="1" applyAlignment="1">
      <alignment horizontal="right" vertical="center"/>
    </xf>
    <xf numFmtId="3" fontId="17" fillId="0" borderId="102" xfId="0" applyNumberFormat="1" applyFont="1" applyBorder="1" applyAlignment="1">
      <alignment horizontal="right" vertical="center"/>
    </xf>
    <xf numFmtId="3" fontId="17" fillId="2" borderId="101" xfId="0" applyNumberFormat="1" applyFont="1" applyFill="1" applyBorder="1" applyAlignment="1">
      <alignment horizontal="right" vertical="center"/>
    </xf>
    <xf numFmtId="3" fontId="17" fillId="2" borderId="88" xfId="0" applyNumberFormat="1" applyFont="1" applyFill="1" applyBorder="1" applyAlignment="1">
      <alignment horizontal="right" vertical="center"/>
    </xf>
    <xf numFmtId="3" fontId="17" fillId="2" borderId="102" xfId="0" applyNumberFormat="1" applyFont="1" applyFill="1" applyBorder="1" applyAlignment="1">
      <alignment horizontal="right" vertical="center"/>
    </xf>
    <xf numFmtId="0" fontId="16" fillId="0" borderId="122" xfId="0" applyFont="1" applyBorder="1" applyAlignment="1">
      <alignment horizontal="left" vertical="center" wrapText="1"/>
    </xf>
    <xf numFmtId="0" fontId="16" fillId="0" borderId="113" xfId="0" applyFont="1" applyBorder="1" applyAlignment="1">
      <alignment horizontal="left" vertical="center" wrapText="1"/>
    </xf>
    <xf numFmtId="0" fontId="16" fillId="0" borderId="110" xfId="0" applyFont="1" applyBorder="1" applyAlignment="1">
      <alignment horizontal="left" vertical="center" wrapText="1"/>
    </xf>
    <xf numFmtId="3" fontId="17" fillId="0" borderId="122" xfId="0" applyNumberFormat="1" applyFont="1" applyBorder="1" applyAlignment="1">
      <alignment horizontal="right" vertical="center"/>
    </xf>
    <xf numFmtId="3" fontId="17" fillId="0" borderId="113" xfId="0" applyNumberFormat="1" applyFont="1" applyBorder="1" applyAlignment="1">
      <alignment horizontal="right" vertical="center"/>
    </xf>
    <xf numFmtId="3" fontId="17" fillId="0" borderId="110" xfId="0" applyNumberFormat="1" applyFont="1" applyBorder="1" applyAlignment="1">
      <alignment horizontal="right" vertical="center"/>
    </xf>
    <xf numFmtId="3" fontId="17" fillId="2" borderId="122" xfId="0" applyNumberFormat="1" applyFont="1" applyFill="1" applyBorder="1" applyAlignment="1">
      <alignment horizontal="right" vertical="center"/>
    </xf>
    <xf numFmtId="3" fontId="17" fillId="2" borderId="113" xfId="0" applyNumberFormat="1" applyFont="1" applyFill="1" applyBorder="1" applyAlignment="1">
      <alignment horizontal="right" vertical="center"/>
    </xf>
    <xf numFmtId="3" fontId="17" fillId="2" borderId="110" xfId="0" applyNumberFormat="1" applyFont="1" applyFill="1" applyBorder="1" applyAlignment="1">
      <alignment horizontal="right" vertical="center"/>
    </xf>
    <xf numFmtId="3" fontId="17" fillId="0" borderId="128" xfId="0" applyNumberFormat="1" applyFont="1" applyBorder="1" applyAlignment="1">
      <alignment horizontal="right" vertical="center"/>
    </xf>
    <xf numFmtId="3" fontId="1" fillId="4" borderId="130" xfId="0" applyNumberFormat="1" applyFont="1" applyFill="1" applyBorder="1" applyAlignment="1">
      <alignment horizontal="right" vertical="center" wrapText="1"/>
    </xf>
    <xf numFmtId="3" fontId="1" fillId="0" borderId="137" xfId="0" applyNumberFormat="1" applyFont="1" applyBorder="1" applyAlignment="1">
      <alignment horizontal="right" vertical="center" wrapText="1"/>
    </xf>
    <xf numFmtId="3" fontId="17" fillId="2" borderId="37" xfId="0" applyNumberFormat="1" applyFont="1" applyFill="1" applyBorder="1" applyAlignment="1">
      <alignment horizontal="right" vertical="center" wrapText="1"/>
    </xf>
    <xf numFmtId="0" fontId="35" fillId="0" borderId="0" xfId="0" applyFont="1" applyAlignment="1">
      <alignment horizontal="left"/>
    </xf>
    <xf numFmtId="0" fontId="16" fillId="0" borderId="130" xfId="0" applyFont="1" applyBorder="1" applyAlignment="1">
      <alignment horizontal="left" vertical="center" wrapText="1"/>
    </xf>
    <xf numFmtId="3" fontId="16" fillId="0" borderId="130" xfId="0" applyNumberFormat="1" applyFont="1" applyBorder="1" applyAlignment="1">
      <alignment horizontal="right" vertical="center" wrapText="1"/>
    </xf>
    <xf numFmtId="0" fontId="4" fillId="0" borderId="0" xfId="0" applyFont="1" applyAlignment="1">
      <alignment horizontal="justify" vertical="top" wrapText="1"/>
    </xf>
    <xf numFmtId="0" fontId="8" fillId="0" borderId="0" xfId="0" applyFont="1" applyAlignment="1">
      <alignment horizontal="justify" vertical="top" wrapText="1"/>
    </xf>
    <xf numFmtId="0" fontId="17" fillId="2" borderId="97" xfId="0" applyFont="1" applyFill="1" applyBorder="1" applyAlignment="1">
      <alignment horizontal="center"/>
    </xf>
    <xf numFmtId="0" fontId="17" fillId="2" borderId="105" xfId="0" applyFont="1" applyFill="1" applyBorder="1" applyAlignment="1">
      <alignment horizontal="center"/>
    </xf>
    <xf numFmtId="0" fontId="16" fillId="0" borderId="90" xfId="0" applyFont="1" applyBorder="1" applyAlignment="1">
      <alignment horizontal="center" vertical="center"/>
    </xf>
    <xf numFmtId="0" fontId="16" fillId="0" borderId="91" xfId="0" applyFont="1" applyBorder="1" applyAlignment="1">
      <alignment horizontal="center" vertical="center"/>
    </xf>
    <xf numFmtId="0" fontId="16" fillId="0" borderId="17" xfId="0" applyFont="1" applyBorder="1" applyAlignment="1">
      <alignment horizontal="center" vertical="center"/>
    </xf>
    <xf numFmtId="0" fontId="17" fillId="0" borderId="92" xfId="0" applyFont="1" applyBorder="1" applyAlignment="1">
      <alignment horizontal="left" vertical="center" wrapText="1"/>
    </xf>
    <xf numFmtId="0" fontId="17" fillId="0" borderId="93" xfId="0" applyFont="1" applyBorder="1" applyAlignment="1">
      <alignment horizontal="left" vertical="center" wrapText="1"/>
    </xf>
    <xf numFmtId="0" fontId="17" fillId="0" borderId="94" xfId="0" applyFont="1" applyBorder="1" applyAlignment="1">
      <alignment horizontal="left" vertical="center" wrapText="1"/>
    </xf>
    <xf numFmtId="3" fontId="1" fillId="0" borderId="128" xfId="0" applyNumberFormat="1" applyFont="1" applyBorder="1" applyAlignment="1">
      <alignment horizontal="right" vertical="center" wrapText="1"/>
    </xf>
    <xf numFmtId="3" fontId="1" fillId="0" borderId="130" xfId="0" applyNumberFormat="1" applyFont="1" applyBorder="1" applyAlignment="1">
      <alignment horizontal="right" vertical="center" wrapText="1"/>
    </xf>
    <xf numFmtId="0" fontId="16" fillId="0" borderId="96" xfId="0" applyFont="1" applyBorder="1" applyAlignment="1">
      <alignment horizontal="left" vertical="center" wrapText="1"/>
    </xf>
    <xf numFmtId="0" fontId="16" fillId="0" borderId="97" xfId="0" applyFont="1" applyBorder="1" applyAlignment="1">
      <alignment horizontal="left" vertical="center" wrapText="1"/>
    </xf>
    <xf numFmtId="0" fontId="16" fillId="0" borderId="13" xfId="0" applyFont="1" applyBorder="1" applyAlignment="1">
      <alignment horizontal="left" vertical="center" wrapText="1"/>
    </xf>
    <xf numFmtId="3" fontId="17" fillId="0" borderId="125" xfId="0" applyNumberFormat="1" applyFont="1" applyBorder="1" applyAlignment="1">
      <alignment horizontal="right" vertical="center" wrapText="1"/>
    </xf>
    <xf numFmtId="0" fontId="4" fillId="0" borderId="0" xfId="0" applyFont="1" applyAlignment="1">
      <alignment horizontal="left" vertical="top" wrapText="1"/>
    </xf>
    <xf numFmtId="0" fontId="8" fillId="0" borderId="0" xfId="0" applyFont="1" applyAlignment="1">
      <alignment horizontal="left" vertical="top" wrapText="1"/>
    </xf>
    <xf numFmtId="0" fontId="16" fillId="0" borderId="92" xfId="0" applyFont="1" applyBorder="1" applyAlignment="1">
      <alignment horizontal="left" vertical="center" wrapText="1"/>
    </xf>
    <xf numFmtId="0" fontId="16" fillId="0" borderId="93" xfId="0" applyFont="1" applyBorder="1" applyAlignment="1">
      <alignment horizontal="left" vertical="center" wrapText="1"/>
    </xf>
    <xf numFmtId="0" fontId="16" fillId="0" borderId="94" xfId="0" applyFont="1" applyBorder="1" applyAlignment="1">
      <alignment horizontal="left" vertical="center" wrapText="1"/>
    </xf>
    <xf numFmtId="3" fontId="16" fillId="0" borderId="128" xfId="0" applyNumberFormat="1" applyFont="1" applyBorder="1" applyAlignment="1">
      <alignment horizontal="right" vertical="center" wrapText="1"/>
    </xf>
    <xf numFmtId="3" fontId="17" fillId="0" borderId="66" xfId="0" applyNumberFormat="1" applyFont="1" applyBorder="1" applyAlignment="1">
      <alignment horizontal="right" vertical="center"/>
    </xf>
    <xf numFmtId="3" fontId="17" fillId="0" borderId="43" xfId="0" applyNumberFormat="1" applyFont="1" applyBorder="1" applyAlignment="1">
      <alignment horizontal="right" vertical="center"/>
    </xf>
    <xf numFmtId="3" fontId="17" fillId="0" borderId="67" xfId="0" applyNumberFormat="1" applyFont="1" applyBorder="1" applyAlignment="1">
      <alignment horizontal="right" vertical="center"/>
    </xf>
    <xf numFmtId="3" fontId="16" fillId="2" borderId="66" xfId="0" applyNumberFormat="1" applyFont="1" applyFill="1" applyBorder="1" applyAlignment="1">
      <alignment horizontal="right" vertical="center"/>
    </xf>
    <xf numFmtId="3" fontId="16" fillId="2" borderId="43" xfId="0" applyNumberFormat="1" applyFont="1" applyFill="1" applyBorder="1" applyAlignment="1">
      <alignment horizontal="right" vertical="center"/>
    </xf>
    <xf numFmtId="3" fontId="16" fillId="2" borderId="67" xfId="0" applyNumberFormat="1" applyFont="1" applyFill="1" applyBorder="1" applyAlignment="1">
      <alignment horizontal="right" vertical="center"/>
    </xf>
    <xf numFmtId="3" fontId="17" fillId="0" borderId="129" xfId="0" applyNumberFormat="1" applyFont="1" applyBorder="1" applyAlignment="1">
      <alignment horizontal="right" vertical="center"/>
    </xf>
    <xf numFmtId="3" fontId="16" fillId="0" borderId="37" xfId="0" applyNumberFormat="1" applyFont="1" applyBorder="1" applyAlignment="1">
      <alignment horizontal="right" vertical="center"/>
    </xf>
    <xf numFmtId="3" fontId="17" fillId="0" borderId="89" xfId="0" applyNumberFormat="1" applyFont="1" applyBorder="1" applyAlignment="1">
      <alignment horizontal="right" vertical="center"/>
    </xf>
    <xf numFmtId="3" fontId="16" fillId="2" borderId="89" xfId="0" applyNumberFormat="1" applyFont="1" applyFill="1" applyBorder="1" applyAlignment="1">
      <alignment horizontal="right" vertical="center"/>
    </xf>
    <xf numFmtId="0" fontId="17" fillId="0" borderId="43" xfId="0" applyFont="1" applyBorder="1" applyAlignment="1">
      <alignment horizontal="center" vertical="center"/>
    </xf>
    <xf numFmtId="0" fontId="17" fillId="0" borderId="58" xfId="0" applyFont="1" applyBorder="1" applyAlignment="1">
      <alignment horizontal="center" vertical="center"/>
    </xf>
    <xf numFmtId="0" fontId="17" fillId="0" borderId="129" xfId="0" applyFont="1" applyBorder="1" applyAlignment="1">
      <alignment horizontal="center" vertical="center"/>
    </xf>
    <xf numFmtId="0" fontId="17" fillId="0" borderId="68" xfId="0" applyFont="1" applyBorder="1" applyAlignment="1">
      <alignment horizontal="center" vertical="center"/>
    </xf>
    <xf numFmtId="0" fontId="17" fillId="0" borderId="123" xfId="0" applyFont="1" applyBorder="1" applyAlignment="1">
      <alignment horizontal="center" vertical="center"/>
    </xf>
    <xf numFmtId="0" fontId="17" fillId="0" borderId="37" xfId="0" applyFont="1" applyBorder="1" applyAlignment="1">
      <alignment horizontal="center" vertical="center"/>
    </xf>
    <xf numFmtId="0" fontId="17" fillId="0" borderId="131" xfId="0" applyFont="1" applyBorder="1" applyAlignment="1">
      <alignment horizontal="center" vertical="center"/>
    </xf>
    <xf numFmtId="3" fontId="17" fillId="0" borderId="94" xfId="0" applyNumberFormat="1" applyFont="1" applyBorder="1" applyAlignment="1">
      <alignment horizontal="right" vertical="center"/>
    </xf>
    <xf numFmtId="3" fontId="17" fillId="0" borderId="87" xfId="0" applyNumberFormat="1" applyFont="1" applyBorder="1" applyAlignment="1">
      <alignment horizontal="right" vertical="center"/>
    </xf>
    <xf numFmtId="3" fontId="16" fillId="2" borderId="87" xfId="0" applyNumberFormat="1" applyFont="1" applyFill="1" applyBorder="1" applyAlignment="1">
      <alignment horizontal="right" vertical="center"/>
    </xf>
    <xf numFmtId="0" fontId="17" fillId="0" borderId="87" xfId="0" applyFont="1" applyBorder="1" applyAlignment="1">
      <alignment horizontal="center" vertical="center"/>
    </xf>
    <xf numFmtId="0" fontId="17" fillId="0" borderId="13" xfId="0" applyFont="1" applyBorder="1" applyAlignment="1">
      <alignment horizontal="center" vertical="center"/>
    </xf>
    <xf numFmtId="0" fontId="17" fillId="0" borderId="96" xfId="0" applyFont="1" applyBorder="1" applyAlignment="1">
      <alignment horizontal="center" vertical="center"/>
    </xf>
    <xf numFmtId="0" fontId="17" fillId="0" borderId="17" xfId="0" applyFont="1" applyBorder="1" applyAlignment="1">
      <alignment horizontal="center" vertical="center"/>
    </xf>
    <xf numFmtId="0" fontId="16" fillId="0" borderId="37" xfId="0" applyFont="1" applyBorder="1" applyAlignment="1">
      <alignment horizontal="left" vertical="center" wrapText="1"/>
    </xf>
    <xf numFmtId="0" fontId="17" fillId="0" borderId="129" xfId="0" applyFont="1" applyBorder="1" applyAlignment="1">
      <alignment horizontal="left" vertical="center" wrapText="1"/>
    </xf>
    <xf numFmtId="0" fontId="17" fillId="0" borderId="66" xfId="0" applyFont="1" applyBorder="1" applyAlignment="1">
      <alignment horizontal="left" vertical="center" wrapText="1"/>
    </xf>
    <xf numFmtId="0" fontId="17" fillId="0" borderId="43" xfId="0" applyFont="1" applyBorder="1" applyAlignment="1">
      <alignment horizontal="left" vertical="center" wrapText="1"/>
    </xf>
    <xf numFmtId="0" fontId="17" fillId="0" borderId="67" xfId="0" applyFont="1" applyBorder="1" applyAlignment="1">
      <alignment horizontal="left" vertical="center" wrapText="1"/>
    </xf>
    <xf numFmtId="0" fontId="16" fillId="0" borderId="66" xfId="0" applyFont="1" applyBorder="1" applyAlignment="1">
      <alignment horizontal="left" vertical="center" wrapText="1"/>
    </xf>
    <xf numFmtId="0" fontId="16" fillId="0" borderId="43" xfId="0" applyFont="1" applyBorder="1" applyAlignment="1">
      <alignment horizontal="left" vertical="center" wrapText="1"/>
    </xf>
    <xf numFmtId="0" fontId="16" fillId="0" borderId="67" xfId="0" applyFont="1" applyBorder="1" applyAlignment="1">
      <alignment horizontal="left" vertical="center" wrapText="1"/>
    </xf>
    <xf numFmtId="0" fontId="17" fillId="0" borderId="128" xfId="0" applyFont="1" applyBorder="1" applyAlignment="1">
      <alignment horizontal="left" vertical="center" wrapText="1"/>
    </xf>
    <xf numFmtId="3" fontId="17" fillId="0" borderId="92" xfId="0" applyNumberFormat="1" applyFont="1" applyBorder="1" applyAlignment="1">
      <alignment horizontal="right" vertical="center"/>
    </xf>
    <xf numFmtId="0" fontId="17" fillId="0" borderId="89" xfId="0" applyFont="1" applyBorder="1" applyAlignment="1">
      <alignment horizontal="center" vertical="center"/>
    </xf>
    <xf numFmtId="0" fontId="17" fillId="0" borderId="90" xfId="0" applyFont="1" applyBorder="1" applyAlignment="1">
      <alignment horizontal="center" vertical="center"/>
    </xf>
    <xf numFmtId="3" fontId="17" fillId="0" borderId="127" xfId="0" applyNumberFormat="1" applyFont="1" applyBorder="1" applyAlignment="1">
      <alignment horizontal="right" vertical="center"/>
    </xf>
    <xf numFmtId="3" fontId="17" fillId="0" borderId="124" xfId="0" applyNumberFormat="1" applyFont="1" applyBorder="1" applyAlignment="1">
      <alignment horizontal="right" vertical="center"/>
    </xf>
    <xf numFmtId="3" fontId="17" fillId="0" borderId="13" xfId="0" applyNumberFormat="1" applyFont="1" applyBorder="1" applyAlignment="1">
      <alignment horizontal="right" vertical="center"/>
    </xf>
    <xf numFmtId="0" fontId="16" fillId="0" borderId="129" xfId="0" applyFont="1" applyBorder="1" applyAlignment="1">
      <alignment horizontal="left"/>
    </xf>
    <xf numFmtId="0" fontId="17" fillId="0" borderId="130" xfId="0" applyFont="1" applyBorder="1" applyAlignment="1">
      <alignment horizontal="center"/>
    </xf>
    <xf numFmtId="0" fontId="1" fillId="0" borderId="128" xfId="0" applyFont="1" applyBorder="1" applyAlignment="1">
      <alignment horizontal="center"/>
    </xf>
    <xf numFmtId="0" fontId="17" fillId="0" borderId="128" xfId="0" applyFont="1" applyBorder="1" applyAlignment="1">
      <alignment horizontal="center"/>
    </xf>
    <xf numFmtId="0" fontId="16" fillId="0" borderId="128" xfId="0" applyFont="1" applyBorder="1" applyAlignment="1">
      <alignment horizontal="center" vertical="center" wrapText="1"/>
    </xf>
    <xf numFmtId="0" fontId="16" fillId="0" borderId="101" xfId="0" applyFont="1" applyBorder="1" applyAlignment="1">
      <alignment horizontal="left" vertical="center"/>
    </xf>
    <xf numFmtId="0" fontId="16" fillId="0" borderId="88" xfId="0" applyFont="1" applyBorder="1" applyAlignment="1">
      <alignment horizontal="left" vertical="center"/>
    </xf>
    <xf numFmtId="0" fontId="16" fillId="0" borderId="102" xfId="0" applyFont="1" applyBorder="1" applyAlignment="1">
      <alignment horizontal="left" vertical="center"/>
    </xf>
    <xf numFmtId="0" fontId="16" fillId="0" borderId="121" xfId="0" applyFont="1" applyBorder="1" applyAlignment="1">
      <alignment horizontal="left" vertical="center"/>
    </xf>
    <xf numFmtId="0" fontId="16" fillId="0" borderId="134" xfId="0" applyFont="1" applyBorder="1" applyAlignment="1">
      <alignment horizontal="left" vertical="center"/>
    </xf>
    <xf numFmtId="0" fontId="16" fillId="0" borderId="107" xfId="0" applyFont="1" applyBorder="1" applyAlignment="1">
      <alignment horizontal="left" vertical="center"/>
    </xf>
    <xf numFmtId="3" fontId="16" fillId="2" borderId="13" xfId="0" applyNumberFormat="1" applyFont="1" applyFill="1" applyBorder="1" applyAlignment="1">
      <alignment horizontal="right" vertical="center"/>
    </xf>
    <xf numFmtId="3" fontId="16" fillId="2" borderId="129" xfId="0" applyNumberFormat="1" applyFont="1" applyFill="1" applyBorder="1" applyAlignment="1">
      <alignment horizontal="right" vertical="center"/>
    </xf>
    <xf numFmtId="0" fontId="16" fillId="0" borderId="90" xfId="0" applyFont="1" applyBorder="1" applyAlignment="1">
      <alignment horizontal="center" vertical="center" wrapText="1"/>
    </xf>
    <xf numFmtId="0" fontId="16" fillId="0" borderId="91"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22" xfId="0" applyFont="1" applyBorder="1" applyAlignment="1">
      <alignment horizontal="left" vertical="center"/>
    </xf>
    <xf numFmtId="0" fontId="16" fillId="0" borderId="113" xfId="0" applyFont="1" applyBorder="1" applyAlignment="1">
      <alignment horizontal="left" vertical="center"/>
    </xf>
    <xf numFmtId="0" fontId="16" fillId="0" borderId="110" xfId="0" applyFont="1" applyBorder="1" applyAlignment="1">
      <alignment horizontal="left" vertical="center"/>
    </xf>
    <xf numFmtId="3" fontId="17" fillId="0" borderId="100" xfId="0" applyNumberFormat="1" applyFont="1" applyBorder="1" applyAlignment="1">
      <alignment horizontal="right" vertical="center"/>
    </xf>
    <xf numFmtId="3" fontId="17" fillId="0" borderId="138" xfId="0" applyNumberFormat="1" applyFont="1" applyBorder="1" applyAlignment="1">
      <alignment horizontal="right" vertical="center"/>
    </xf>
    <xf numFmtId="3" fontId="62" fillId="0" borderId="130" xfId="0" applyNumberFormat="1" applyFont="1" applyBorder="1" applyAlignment="1">
      <alignment horizontal="right" vertical="center"/>
    </xf>
    <xf numFmtId="0" fontId="17" fillId="0" borderId="98" xfId="0" applyFont="1" applyBorder="1" applyAlignment="1">
      <alignment horizontal="left" vertical="center" wrapText="1"/>
    </xf>
    <xf numFmtId="0" fontId="17" fillId="0" borderId="99" xfId="0" applyFont="1" applyBorder="1" applyAlignment="1">
      <alignment horizontal="left" vertical="center" wrapText="1"/>
    </xf>
    <xf numFmtId="0" fontId="17" fillId="0" borderId="100" xfId="0" applyFont="1" applyBorder="1" applyAlignment="1">
      <alignment horizontal="left" vertical="center" wrapText="1"/>
    </xf>
    <xf numFmtId="3" fontId="1" fillId="0" borderId="130" xfId="0" applyNumberFormat="1" applyFont="1" applyBorder="1" applyAlignment="1">
      <alignment horizontal="right" vertical="center"/>
    </xf>
    <xf numFmtId="3" fontId="62" fillId="0" borderId="138" xfId="0" applyNumberFormat="1" applyFont="1" applyBorder="1" applyAlignment="1">
      <alignment horizontal="right" vertical="center"/>
    </xf>
    <xf numFmtId="3" fontId="1" fillId="0" borderId="101" xfId="0" applyNumberFormat="1" applyFont="1" applyBorder="1" applyAlignment="1">
      <alignment horizontal="right" vertical="center"/>
    </xf>
    <xf numFmtId="3" fontId="1" fillId="0" borderId="88" xfId="0" applyNumberFormat="1" applyFont="1" applyBorder="1" applyAlignment="1">
      <alignment horizontal="right" vertical="center"/>
    </xf>
    <xf numFmtId="3" fontId="1" fillId="0" borderId="102" xfId="0" applyNumberFormat="1" applyFont="1" applyBorder="1" applyAlignment="1">
      <alignment horizontal="right" vertical="center"/>
    </xf>
    <xf numFmtId="0" fontId="16" fillId="0" borderId="90" xfId="0" applyFont="1" applyBorder="1" applyAlignment="1">
      <alignment horizontal="left" vertical="center" wrapText="1"/>
    </xf>
    <xf numFmtId="0" fontId="16" fillId="0" borderId="91" xfId="0" applyFont="1" applyBorder="1" applyAlignment="1">
      <alignment horizontal="left" vertical="center" wrapText="1"/>
    </xf>
    <xf numFmtId="0" fontId="16" fillId="0" borderId="17" xfId="0" applyFont="1" applyBorder="1" applyAlignment="1">
      <alignment horizontal="left" vertical="center" wrapText="1"/>
    </xf>
    <xf numFmtId="3" fontId="17" fillId="0" borderId="131" xfId="0" applyNumberFormat="1" applyFont="1" applyBorder="1" applyAlignment="1">
      <alignment horizontal="right" vertical="center"/>
    </xf>
    <xf numFmtId="3" fontId="17" fillId="0" borderId="136" xfId="0" applyNumberFormat="1" applyFont="1" applyBorder="1" applyAlignment="1">
      <alignment horizontal="right" vertical="center"/>
    </xf>
    <xf numFmtId="3" fontId="17" fillId="2" borderId="136" xfId="0" applyNumberFormat="1" applyFont="1" applyFill="1" applyBorder="1" applyAlignment="1">
      <alignment horizontal="right" vertical="center"/>
    </xf>
    <xf numFmtId="3" fontId="17" fillId="2" borderId="123" xfId="0" applyNumberFormat="1" applyFont="1" applyFill="1" applyBorder="1" applyAlignment="1">
      <alignment horizontal="right" vertical="center"/>
    </xf>
    <xf numFmtId="0" fontId="17" fillId="0" borderId="125" xfId="0" applyFont="1" applyBorder="1" applyAlignment="1">
      <alignment horizontal="left" vertical="center" wrapText="1"/>
    </xf>
    <xf numFmtId="3" fontId="17" fillId="0" borderId="125" xfId="0" applyNumberFormat="1" applyFont="1" applyBorder="1" applyAlignment="1">
      <alignment horizontal="right" vertical="center"/>
    </xf>
    <xf numFmtId="3" fontId="17" fillId="2" borderId="125" xfId="0" applyNumberFormat="1" applyFont="1" applyFill="1" applyBorder="1" applyAlignment="1">
      <alignment horizontal="right" vertical="center"/>
    </xf>
    <xf numFmtId="3" fontId="17" fillId="0" borderId="126" xfId="0" applyNumberFormat="1" applyFont="1" applyBorder="1" applyAlignment="1">
      <alignment horizontal="right" vertical="center"/>
    </xf>
    <xf numFmtId="0" fontId="16" fillId="0" borderId="121" xfId="0" applyFont="1" applyBorder="1" applyAlignment="1">
      <alignment horizontal="left"/>
    </xf>
    <xf numFmtId="0" fontId="16" fillId="0" borderId="134" xfId="0" applyFont="1" applyBorder="1" applyAlignment="1">
      <alignment horizontal="left"/>
    </xf>
    <xf numFmtId="0" fontId="16" fillId="0" borderId="107" xfId="0" applyFont="1" applyBorder="1" applyAlignment="1">
      <alignment horizontal="left"/>
    </xf>
    <xf numFmtId="0" fontId="17" fillId="0" borderId="101" xfId="0" applyFont="1" applyBorder="1" applyAlignment="1">
      <alignment horizontal="left"/>
    </xf>
    <xf numFmtId="0" fontId="17" fillId="0" borderId="88" xfId="0" applyFont="1" applyBorder="1" applyAlignment="1">
      <alignment horizontal="left"/>
    </xf>
    <xf numFmtId="0" fontId="17" fillId="0" borderId="102" xfId="0" applyFont="1" applyBorder="1" applyAlignment="1">
      <alignment horizontal="left"/>
    </xf>
    <xf numFmtId="0" fontId="3" fillId="0" borderId="101" xfId="0" applyFont="1" applyBorder="1" applyAlignment="1">
      <alignment horizontal="left"/>
    </xf>
    <xf numFmtId="0" fontId="17" fillId="0" borderId="122" xfId="0" applyFont="1" applyBorder="1" applyAlignment="1">
      <alignment horizontal="left"/>
    </xf>
    <xf numFmtId="0" fontId="17" fillId="0" borderId="113" xfId="0" applyFont="1" applyBorder="1" applyAlignment="1">
      <alignment horizontal="left"/>
    </xf>
    <xf numFmtId="0" fontId="17" fillId="0" borderId="110" xfId="0" applyFont="1" applyBorder="1" applyAlignment="1">
      <alignment horizontal="left"/>
    </xf>
    <xf numFmtId="0" fontId="16" fillId="0" borderId="90" xfId="0" applyFont="1" applyBorder="1" applyAlignment="1">
      <alignment horizontal="left"/>
    </xf>
    <xf numFmtId="0" fontId="16" fillId="0" borderId="91" xfId="0" applyFont="1" applyBorder="1" applyAlignment="1">
      <alignment horizontal="left"/>
    </xf>
    <xf numFmtId="0" fontId="16" fillId="0" borderId="17" xfId="0" applyFont="1" applyBorder="1" applyAlignment="1">
      <alignment horizontal="left"/>
    </xf>
    <xf numFmtId="0" fontId="16" fillId="0" borderId="90" xfId="0" applyFont="1" applyBorder="1" applyAlignment="1">
      <alignment horizontal="center"/>
    </xf>
    <xf numFmtId="0" fontId="16" fillId="0" borderId="91" xfId="0" applyFont="1" applyBorder="1" applyAlignment="1">
      <alignment horizontal="center"/>
    </xf>
    <xf numFmtId="0" fontId="16" fillId="0" borderId="17" xfId="0" applyFont="1" applyBorder="1" applyAlignment="1">
      <alignment horizontal="center"/>
    </xf>
    <xf numFmtId="3" fontId="17" fillId="2" borderId="121" xfId="0" applyNumberFormat="1" applyFont="1" applyFill="1" applyBorder="1" applyAlignment="1">
      <alignment horizontal="right" vertical="center"/>
    </xf>
    <xf numFmtId="3" fontId="17" fillId="2" borderId="134" xfId="0" applyNumberFormat="1" applyFont="1" applyFill="1" applyBorder="1" applyAlignment="1">
      <alignment horizontal="right" vertical="center"/>
    </xf>
    <xf numFmtId="3" fontId="17" fillId="2" borderId="107" xfId="0" applyNumberFormat="1" applyFont="1" applyFill="1" applyBorder="1" applyAlignment="1">
      <alignment horizontal="right" vertical="center"/>
    </xf>
    <xf numFmtId="3" fontId="17" fillId="0" borderId="37" xfId="0" applyNumberFormat="1" applyFont="1" applyBorder="1" applyAlignment="1">
      <alignment horizontal="right" vertical="center"/>
    </xf>
    <xf numFmtId="0" fontId="16" fillId="0" borderId="125" xfId="0" applyFont="1" applyBorder="1" applyAlignment="1">
      <alignment horizontal="left" vertical="center"/>
    </xf>
    <xf numFmtId="0" fontId="17" fillId="0" borderId="126" xfId="0" applyFont="1" applyBorder="1" applyAlignment="1">
      <alignment horizontal="left" vertical="center"/>
    </xf>
    <xf numFmtId="0" fontId="16" fillId="0" borderId="37" xfId="0" applyFont="1" applyBorder="1" applyAlignment="1">
      <alignment horizontal="left" vertical="center"/>
    </xf>
    <xf numFmtId="3" fontId="17" fillId="0" borderId="90" xfId="0" applyNumberFormat="1" applyFont="1" applyBorder="1" applyAlignment="1">
      <alignment horizontal="right" vertical="center"/>
    </xf>
    <xf numFmtId="3" fontId="17" fillId="0" borderId="91" xfId="0" applyNumberFormat="1" applyFont="1" applyBorder="1" applyAlignment="1">
      <alignment horizontal="right" vertical="center"/>
    </xf>
    <xf numFmtId="3" fontId="17" fillId="0" borderId="17" xfId="0" applyNumberFormat="1" applyFont="1" applyBorder="1" applyAlignment="1">
      <alignment horizontal="right" vertical="center"/>
    </xf>
    <xf numFmtId="3" fontId="16" fillId="0" borderId="90" xfId="0" applyNumberFormat="1" applyFont="1" applyBorder="1" applyAlignment="1">
      <alignment horizontal="right" vertical="center"/>
    </xf>
    <xf numFmtId="3" fontId="16" fillId="0" borderId="91" xfId="0" applyNumberFormat="1" applyFont="1" applyBorder="1" applyAlignment="1">
      <alignment horizontal="right" vertical="center"/>
    </xf>
    <xf numFmtId="3" fontId="16" fillId="0" borderId="17" xfId="0" applyNumberFormat="1" applyFont="1" applyBorder="1" applyAlignment="1">
      <alignment horizontal="right" vertical="center"/>
    </xf>
    <xf numFmtId="3" fontId="16" fillId="0" borderId="132" xfId="0" applyNumberFormat="1" applyFont="1" applyBorder="1" applyAlignment="1">
      <alignment horizontal="right" vertical="center"/>
    </xf>
    <xf numFmtId="0" fontId="1" fillId="0" borderId="122" xfId="0" applyFont="1" applyBorder="1" applyAlignment="1">
      <alignment horizontal="left" vertical="center" wrapText="1"/>
    </xf>
    <xf numFmtId="0" fontId="17" fillId="0" borderId="113" xfId="0" applyFont="1" applyBorder="1" applyAlignment="1">
      <alignment horizontal="left" vertical="center" wrapText="1"/>
    </xf>
    <xf numFmtId="0" fontId="17" fillId="0" borderId="110" xfId="0" applyFont="1" applyBorder="1" applyAlignment="1">
      <alignment horizontal="left" vertical="center" wrapText="1"/>
    </xf>
    <xf numFmtId="3" fontId="17" fillId="0" borderId="122" xfId="0" applyNumberFormat="1" applyFont="1" applyBorder="1" applyAlignment="1">
      <alignment horizontal="right"/>
    </xf>
    <xf numFmtId="3" fontId="17" fillId="0" borderId="113" xfId="0" applyNumberFormat="1" applyFont="1" applyBorder="1" applyAlignment="1">
      <alignment horizontal="right"/>
    </xf>
    <xf numFmtId="3" fontId="17" fillId="0" borderId="112" xfId="0" applyNumberFormat="1" applyFont="1" applyBorder="1" applyAlignment="1">
      <alignment horizontal="right"/>
    </xf>
    <xf numFmtId="3" fontId="17" fillId="0" borderId="111" xfId="0" applyNumberFormat="1" applyFont="1" applyBorder="1" applyAlignment="1">
      <alignment horizontal="right"/>
    </xf>
    <xf numFmtId="3" fontId="17" fillId="0" borderId="110" xfId="0" applyNumberFormat="1" applyFont="1" applyBorder="1" applyAlignment="1">
      <alignment horizontal="right"/>
    </xf>
    <xf numFmtId="0" fontId="17" fillId="0" borderId="121" xfId="0" applyFont="1" applyBorder="1" applyAlignment="1">
      <alignment horizontal="left" vertical="center" wrapText="1"/>
    </xf>
    <xf numFmtId="0" fontId="17" fillId="0" borderId="134" xfId="0" applyFont="1" applyBorder="1" applyAlignment="1">
      <alignment horizontal="left" vertical="center" wrapText="1"/>
    </xf>
    <xf numFmtId="0" fontId="17" fillId="0" borderId="107" xfId="0" applyFont="1" applyBorder="1" applyAlignment="1">
      <alignment horizontal="left" vertical="center" wrapText="1"/>
    </xf>
    <xf numFmtId="3" fontId="17" fillId="0" borderId="121" xfId="0" applyNumberFormat="1" applyFont="1" applyBorder="1" applyAlignment="1">
      <alignment horizontal="center"/>
    </xf>
    <xf numFmtId="3" fontId="17" fillId="0" borderId="134" xfId="0" applyNumberFormat="1" applyFont="1" applyBorder="1" applyAlignment="1">
      <alignment horizontal="center"/>
    </xf>
    <xf numFmtId="3" fontId="17" fillId="0" borderId="109" xfId="0" applyNumberFormat="1" applyFont="1" applyBorder="1" applyAlignment="1">
      <alignment horizontal="center"/>
    </xf>
    <xf numFmtId="3" fontId="17" fillId="0" borderId="108" xfId="0" applyNumberFormat="1" applyFont="1" applyBorder="1" applyAlignment="1">
      <alignment horizontal="center"/>
    </xf>
    <xf numFmtId="3" fontId="17" fillId="0" borderId="107" xfId="0" applyNumberFormat="1" applyFont="1" applyBorder="1" applyAlignment="1">
      <alignment horizontal="center"/>
    </xf>
    <xf numFmtId="0" fontId="2" fillId="0" borderId="101" xfId="0" applyFont="1" applyBorder="1" applyAlignment="1">
      <alignment horizontal="left" vertical="center" wrapText="1"/>
    </xf>
    <xf numFmtId="0" fontId="17" fillId="0" borderId="102" xfId="0" applyFont="1" applyBorder="1" applyAlignment="1">
      <alignment horizontal="center" vertical="center"/>
    </xf>
    <xf numFmtId="0" fontId="17" fillId="0" borderId="130" xfId="0" applyFont="1" applyBorder="1" applyAlignment="1">
      <alignment horizontal="center" vertical="center"/>
    </xf>
    <xf numFmtId="3" fontId="16" fillId="2" borderId="72" xfId="0" applyNumberFormat="1" applyFont="1" applyFill="1" applyBorder="1" applyAlignment="1">
      <alignment horizontal="right" vertical="center"/>
    </xf>
    <xf numFmtId="3" fontId="16" fillId="2" borderId="73" xfId="0" applyNumberFormat="1" applyFont="1" applyFill="1" applyBorder="1" applyAlignment="1">
      <alignment horizontal="right" vertical="center"/>
    </xf>
    <xf numFmtId="3" fontId="16" fillId="2" borderId="74" xfId="0" applyNumberFormat="1" applyFont="1" applyFill="1" applyBorder="1" applyAlignment="1">
      <alignment horizontal="right" vertical="center"/>
    </xf>
    <xf numFmtId="3" fontId="17" fillId="2" borderId="43" xfId="0" applyNumberFormat="1" applyFont="1" applyFill="1" applyBorder="1" applyAlignment="1">
      <alignment horizontal="right" vertical="center"/>
    </xf>
    <xf numFmtId="3" fontId="17" fillId="2" borderId="67" xfId="0" applyNumberFormat="1" applyFont="1" applyFill="1" applyBorder="1" applyAlignment="1">
      <alignment horizontal="right" vertical="center"/>
    </xf>
    <xf numFmtId="0" fontId="8" fillId="0" borderId="0" xfId="0" applyFont="1" applyAlignment="1">
      <alignment horizontal="left"/>
    </xf>
    <xf numFmtId="0" fontId="17" fillId="0" borderId="122" xfId="0" applyFont="1" applyBorder="1" applyAlignment="1">
      <alignment horizontal="left" vertical="center" wrapText="1"/>
    </xf>
    <xf numFmtId="3" fontId="17" fillId="0" borderId="63" xfId="0" applyNumberFormat="1" applyFont="1" applyBorder="1" applyAlignment="1">
      <alignment horizontal="right" vertical="center"/>
    </xf>
    <xf numFmtId="3" fontId="17" fillId="0" borderId="64" xfId="0" applyNumberFormat="1" applyFont="1" applyBorder="1" applyAlignment="1">
      <alignment horizontal="right" vertical="center"/>
    </xf>
    <xf numFmtId="3" fontId="17" fillId="2" borderId="64" xfId="0" applyNumberFormat="1" applyFont="1" applyFill="1" applyBorder="1" applyAlignment="1">
      <alignment horizontal="right" vertical="center"/>
    </xf>
    <xf numFmtId="3" fontId="17" fillId="2" borderId="65" xfId="0" applyNumberFormat="1" applyFont="1" applyFill="1" applyBorder="1" applyAlignment="1">
      <alignment horizontal="right" vertical="center"/>
    </xf>
    <xf numFmtId="0" fontId="17" fillId="0" borderId="37" xfId="0" applyFont="1" applyBorder="1" applyAlignment="1">
      <alignment horizontal="left" vertical="center" wrapText="1"/>
    </xf>
    <xf numFmtId="0" fontId="9" fillId="0" borderId="0" xfId="0" applyFont="1" applyAlignment="1">
      <alignment horizontal="justify" vertical="top" wrapText="1"/>
    </xf>
    <xf numFmtId="3" fontId="17" fillId="0" borderId="129" xfId="0" applyNumberFormat="1" applyFont="1" applyBorder="1" applyAlignment="1">
      <alignment horizontal="right" vertical="center" wrapText="1"/>
    </xf>
    <xf numFmtId="3" fontId="17" fillId="0" borderId="128" xfId="0" applyNumberFormat="1" applyFont="1" applyBorder="1" applyAlignment="1">
      <alignment horizontal="right" vertical="center" wrapText="1"/>
    </xf>
    <xf numFmtId="0" fontId="16" fillId="0" borderId="37" xfId="0" applyNumberFormat="1" applyFont="1" applyBorder="1" applyAlignment="1">
      <alignment horizontal="center" vertical="center" wrapText="1"/>
    </xf>
    <xf numFmtId="0" fontId="17" fillId="0" borderId="129" xfId="0" applyNumberFormat="1" applyFont="1" applyBorder="1" applyAlignment="1">
      <alignment horizontal="left" vertical="center" wrapText="1"/>
    </xf>
    <xf numFmtId="0" fontId="17" fillId="0" borderId="130" xfId="0" applyNumberFormat="1" applyFont="1" applyBorder="1" applyAlignment="1">
      <alignment horizontal="left" vertical="center" wrapText="1"/>
    </xf>
    <xf numFmtId="0" fontId="17" fillId="0" borderId="128" xfId="0" applyNumberFormat="1" applyFont="1" applyBorder="1" applyAlignment="1">
      <alignment horizontal="left" vertical="center" wrapText="1"/>
    </xf>
    <xf numFmtId="0" fontId="16" fillId="0" borderId="0" xfId="0" applyFont="1" applyAlignment="1">
      <alignment horizontal="center"/>
    </xf>
    <xf numFmtId="0" fontId="10" fillId="0" borderId="0" xfId="0" applyFont="1" applyAlignment="1">
      <alignment horizontal="justify" vertical="top" wrapText="1"/>
    </xf>
    <xf numFmtId="0" fontId="17" fillId="0" borderId="99" xfId="0" applyFont="1" applyBorder="1" applyAlignment="1">
      <alignment horizontal="left"/>
    </xf>
    <xf numFmtId="0" fontId="17" fillId="0" borderId="0" xfId="0" applyFont="1" applyAlignment="1">
      <alignment horizontal="left"/>
    </xf>
    <xf numFmtId="0" fontId="16" fillId="0" borderId="97" xfId="0" applyFont="1" applyBorder="1" applyAlignment="1">
      <alignment horizontal="center" wrapText="1"/>
    </xf>
    <xf numFmtId="0" fontId="9" fillId="0" borderId="0" xfId="0" applyFont="1" applyAlignment="1">
      <alignment horizontal="justify" vertical="top"/>
    </xf>
    <xf numFmtId="9" fontId="1" fillId="0" borderId="0" xfId="1" applyFont="1" applyAlignment="1">
      <alignment horizontal="center"/>
    </xf>
    <xf numFmtId="0" fontId="62" fillId="0" borderId="0" xfId="0" applyFont="1" applyAlignment="1">
      <alignment horizontal="center"/>
    </xf>
    <xf numFmtId="0" fontId="62" fillId="0" borderId="99" xfId="0" applyFont="1" applyBorder="1" applyAlignment="1">
      <alignment horizontal="center"/>
    </xf>
    <xf numFmtId="0" fontId="1" fillId="0" borderId="0" xfId="0" applyFont="1" applyAlignment="1">
      <alignment horizontal="center"/>
    </xf>
    <xf numFmtId="9" fontId="62" fillId="0" borderId="0" xfId="1" applyFont="1" applyAlignment="1">
      <alignment horizontal="center"/>
    </xf>
    <xf numFmtId="0" fontId="5" fillId="0" borderId="0" xfId="0" applyFont="1" applyAlignment="1">
      <alignment horizontal="left" vertical="top" wrapText="1"/>
    </xf>
    <xf numFmtId="0" fontId="16" fillId="0" borderId="92" xfId="0" applyFont="1" applyBorder="1" applyAlignment="1">
      <alignment horizontal="center" vertical="center"/>
    </xf>
    <xf numFmtId="0" fontId="16" fillId="0" borderId="93" xfId="0" applyFont="1" applyBorder="1" applyAlignment="1">
      <alignment horizontal="center" vertical="center"/>
    </xf>
    <xf numFmtId="0" fontId="16" fillId="0" borderId="94" xfId="0" applyFont="1" applyBorder="1" applyAlignment="1">
      <alignment horizontal="center" vertical="center"/>
    </xf>
    <xf numFmtId="0" fontId="16" fillId="0" borderId="96" xfId="0" applyFont="1" applyBorder="1" applyAlignment="1">
      <alignment horizontal="center" vertical="center"/>
    </xf>
    <xf numFmtId="0" fontId="16" fillId="0" borderId="97" xfId="0" applyFont="1" applyBorder="1" applyAlignment="1">
      <alignment horizontal="center" vertical="center"/>
    </xf>
    <xf numFmtId="0" fontId="16" fillId="0" borderId="13" xfId="0" applyFont="1" applyBorder="1" applyAlignment="1">
      <alignment horizontal="center" vertical="center"/>
    </xf>
    <xf numFmtId="0" fontId="16" fillId="0" borderId="101" xfId="0" applyFont="1" applyBorder="1" applyAlignment="1">
      <alignment horizontal="left" vertical="center" wrapText="1"/>
    </xf>
    <xf numFmtId="0" fontId="16" fillId="0" borderId="88" xfId="0" applyFont="1" applyBorder="1" applyAlignment="1">
      <alignment horizontal="left" vertical="center" wrapText="1"/>
    </xf>
    <xf numFmtId="0" fontId="16" fillId="0" borderId="102" xfId="0" applyFont="1" applyBorder="1" applyAlignment="1">
      <alignment horizontal="left" vertical="center" wrapText="1"/>
    </xf>
    <xf numFmtId="0" fontId="18" fillId="0" borderId="101" xfId="0" applyFont="1" applyBorder="1" applyAlignment="1">
      <alignment horizontal="left" vertical="center" wrapText="1"/>
    </xf>
    <xf numFmtId="0" fontId="18" fillId="0" borderId="88" xfId="0" applyFont="1" applyBorder="1" applyAlignment="1">
      <alignment horizontal="left" vertical="center" wrapText="1"/>
    </xf>
    <xf numFmtId="0" fontId="18" fillId="0" borderId="102" xfId="0" applyFont="1" applyBorder="1" applyAlignment="1">
      <alignment horizontal="left" vertical="center" wrapText="1"/>
    </xf>
    <xf numFmtId="0" fontId="1" fillId="0" borderId="101" xfId="0" applyFont="1" applyBorder="1" applyAlignment="1">
      <alignment horizontal="left" vertical="center" wrapText="1"/>
    </xf>
    <xf numFmtId="3" fontId="17" fillId="0" borderId="13" xfId="0" applyNumberFormat="1" applyFont="1" applyBorder="1" applyAlignment="1">
      <alignment horizontal="right" vertical="center" wrapText="1"/>
    </xf>
    <xf numFmtId="0" fontId="17" fillId="0" borderId="101" xfId="0" applyFont="1" applyBorder="1" applyAlignment="1">
      <alignment horizontal="center" vertical="center"/>
    </xf>
    <xf numFmtId="9" fontId="17" fillId="0" borderId="102" xfId="1" applyFont="1" applyBorder="1" applyAlignment="1">
      <alignment horizontal="right" vertical="center"/>
    </xf>
    <xf numFmtId="9" fontId="17" fillId="0" borderId="130" xfId="1" applyFont="1" applyBorder="1" applyAlignment="1">
      <alignment horizontal="right" vertical="center"/>
    </xf>
    <xf numFmtId="0" fontId="17" fillId="0" borderId="127" xfId="0" applyFont="1" applyBorder="1" applyAlignment="1">
      <alignment horizontal="center" vertical="center"/>
    </xf>
    <xf numFmtId="0" fontId="17" fillId="0" borderId="128" xfId="0" applyFont="1" applyBorder="1" applyAlignment="1">
      <alignment horizontal="center" vertical="center"/>
    </xf>
    <xf numFmtId="0" fontId="17" fillId="0" borderId="124" xfId="0" applyFont="1" applyBorder="1" applyAlignment="1">
      <alignment horizontal="center" vertical="center"/>
    </xf>
    <xf numFmtId="0" fontId="17" fillId="0" borderId="94" xfId="0" applyFont="1" applyBorder="1" applyAlignment="1">
      <alignment horizontal="center" vertical="center"/>
    </xf>
    <xf numFmtId="3" fontId="17" fillId="0" borderId="44" xfId="0" applyNumberFormat="1" applyFont="1" applyBorder="1" applyAlignment="1">
      <alignment horizontal="right" vertical="center"/>
    </xf>
    <xf numFmtId="3" fontId="17" fillId="0" borderId="95" xfId="0" applyNumberFormat="1" applyFont="1" applyBorder="1" applyAlignment="1">
      <alignment horizontal="right" vertical="center"/>
    </xf>
    <xf numFmtId="3" fontId="17" fillId="0" borderId="114" xfId="0" applyNumberFormat="1" applyFont="1" applyBorder="1" applyAlignment="1">
      <alignment horizontal="right" vertical="center"/>
    </xf>
    <xf numFmtId="3" fontId="17" fillId="0" borderId="140" xfId="0" applyNumberFormat="1" applyFont="1" applyBorder="1" applyAlignment="1">
      <alignment horizontal="right" vertical="center"/>
    </xf>
    <xf numFmtId="9" fontId="17" fillId="0" borderId="29" xfId="1" applyFont="1" applyBorder="1" applyAlignment="1">
      <alignment horizontal="right" vertical="center"/>
    </xf>
    <xf numFmtId="9" fontId="17" fillId="0" borderId="44" xfId="1" applyFont="1" applyBorder="1" applyAlignment="1">
      <alignment horizontal="right" vertical="center"/>
    </xf>
    <xf numFmtId="0" fontId="17" fillId="0" borderId="102" xfId="0" applyFont="1" applyBorder="1" applyAlignment="1">
      <alignment horizontal="right" vertical="center"/>
    </xf>
    <xf numFmtId="0" fontId="17" fillId="0" borderId="130" xfId="0" applyFont="1" applyBorder="1" applyAlignment="1">
      <alignment horizontal="right" vertical="center"/>
    </xf>
    <xf numFmtId="3" fontId="16" fillId="0" borderId="130" xfId="0" applyNumberFormat="1" applyFont="1" applyBorder="1" applyAlignment="1">
      <alignment horizontal="right" vertical="center"/>
    </xf>
    <xf numFmtId="3" fontId="16" fillId="0" borderId="101" xfId="0" applyNumberFormat="1" applyFont="1" applyBorder="1" applyAlignment="1">
      <alignment horizontal="right" vertical="center"/>
    </xf>
    <xf numFmtId="3" fontId="16" fillId="0" borderId="67" xfId="0" applyNumberFormat="1" applyFont="1" applyBorder="1" applyAlignment="1">
      <alignment horizontal="right" vertical="center"/>
    </xf>
    <xf numFmtId="3" fontId="16" fillId="0" borderId="66" xfId="0" applyNumberFormat="1" applyFont="1" applyBorder="1" applyAlignment="1">
      <alignment horizontal="right" vertical="center"/>
    </xf>
    <xf numFmtId="9" fontId="16" fillId="0" borderId="67" xfId="1" applyFont="1" applyBorder="1" applyAlignment="1">
      <alignment horizontal="right" vertical="center"/>
    </xf>
    <xf numFmtId="9" fontId="16" fillId="0" borderId="130" xfId="1" applyFont="1" applyBorder="1" applyAlignment="1">
      <alignment horizontal="right" vertical="center"/>
    </xf>
    <xf numFmtId="9" fontId="17" fillId="0" borderId="67" xfId="1" applyFont="1" applyBorder="1" applyAlignment="1">
      <alignment horizontal="right" vertical="center"/>
    </xf>
    <xf numFmtId="0" fontId="16" fillId="0" borderId="125" xfId="0" applyFont="1" applyBorder="1" applyAlignment="1">
      <alignment horizontal="center" vertical="center"/>
    </xf>
    <xf numFmtId="0" fontId="16" fillId="0" borderId="121" xfId="0" applyFont="1" applyBorder="1" applyAlignment="1">
      <alignment horizontal="center" vertical="center"/>
    </xf>
    <xf numFmtId="3" fontId="16" fillId="2" borderId="125" xfId="0" applyNumberFormat="1" applyFont="1" applyFill="1" applyBorder="1" applyAlignment="1">
      <alignment horizontal="right" vertical="center"/>
    </xf>
    <xf numFmtId="9" fontId="16" fillId="0" borderId="107" xfId="1" applyFont="1" applyBorder="1" applyAlignment="1">
      <alignment horizontal="right" vertical="center"/>
    </xf>
    <xf numFmtId="9" fontId="16" fillId="0" borderId="125" xfId="1" applyFont="1" applyBorder="1" applyAlignment="1">
      <alignment horizontal="right" vertical="center"/>
    </xf>
    <xf numFmtId="0" fontId="6" fillId="0" borderId="0" xfId="0" applyFont="1" applyAlignment="1">
      <alignment horizontal="left"/>
    </xf>
    <xf numFmtId="0" fontId="7" fillId="0" borderId="0" xfId="0" applyFont="1" applyAlignment="1">
      <alignment horizontal="left"/>
    </xf>
    <xf numFmtId="3" fontId="26" fillId="0" borderId="0" xfId="2" applyNumberFormat="1" applyFont="1" applyAlignment="1">
      <alignment horizontal="left" vertical="center" wrapText="1"/>
    </xf>
    <xf numFmtId="3" fontId="26" fillId="0" borderId="0" xfId="2" applyNumberFormat="1" applyFont="1" applyAlignment="1">
      <alignment vertical="center" wrapText="1"/>
    </xf>
    <xf numFmtId="0" fontId="41" fillId="0" borderId="104" xfId="5" applyFont="1" applyFill="1" applyBorder="1" applyAlignment="1">
      <alignment horizontal="left" vertical="top" wrapText="1"/>
    </xf>
    <xf numFmtId="0" fontId="41" fillId="0" borderId="93" xfId="5" applyFont="1" applyFill="1" applyBorder="1" applyAlignment="1">
      <alignment horizontal="left" vertical="top" wrapText="1"/>
    </xf>
    <xf numFmtId="0" fontId="41" fillId="0" borderId="103" xfId="5" applyFont="1" applyFill="1" applyBorder="1" applyAlignment="1">
      <alignment horizontal="left" vertical="top" wrapText="1"/>
    </xf>
    <xf numFmtId="0" fontId="41" fillId="0" borderId="75" xfId="5" applyFont="1" applyFill="1" applyBorder="1" applyAlignment="1">
      <alignment horizontal="left" vertical="top" wrapText="1"/>
    </xf>
    <xf numFmtId="0" fontId="41" fillId="0" borderId="0" xfId="5" applyFont="1" applyFill="1" applyBorder="1" applyAlignment="1">
      <alignment horizontal="left" vertical="top" wrapText="1"/>
    </xf>
    <xf numFmtId="0" fontId="41" fillId="0" borderId="77" xfId="5" applyFont="1" applyFill="1" applyBorder="1" applyAlignment="1">
      <alignment horizontal="left" vertical="top" wrapText="1"/>
    </xf>
    <xf numFmtId="0" fontId="41" fillId="0" borderId="94" xfId="5" applyFont="1" applyFill="1" applyBorder="1" applyAlignment="1">
      <alignment horizontal="left" vertical="top" wrapText="1"/>
    </xf>
    <xf numFmtId="0" fontId="41" fillId="0" borderId="29" xfId="5" applyFont="1" applyFill="1" applyBorder="1" applyAlignment="1">
      <alignment horizontal="left" vertical="top" wrapText="1"/>
    </xf>
    <xf numFmtId="0" fontId="27" fillId="0" borderId="106" xfId="5" applyFont="1" applyBorder="1" applyAlignment="1">
      <alignment horizontal="center" vertical="top"/>
    </xf>
    <xf numFmtId="0" fontId="27" fillId="0" borderId="97" xfId="5" applyFont="1" applyBorder="1" applyAlignment="1">
      <alignment horizontal="center" vertical="top"/>
    </xf>
    <xf numFmtId="0" fontId="27" fillId="0" borderId="105" xfId="5" applyFont="1" applyBorder="1" applyAlignment="1">
      <alignment horizontal="center" vertical="top"/>
    </xf>
    <xf numFmtId="0" fontId="27" fillId="0" borderId="106" xfId="5" applyFont="1" applyFill="1" applyBorder="1" applyAlignment="1">
      <alignment horizontal="center" vertical="top"/>
    </xf>
    <xf numFmtId="0" fontId="27" fillId="0" borderId="13" xfId="5" applyFont="1" applyBorder="1" applyAlignment="1">
      <alignment horizontal="center" vertical="top"/>
    </xf>
    <xf numFmtId="170" fontId="53" fillId="0" borderId="87" xfId="5" applyNumberFormat="1" applyFont="1" applyFill="1" applyBorder="1" applyAlignment="1">
      <alignment horizontal="center" vertical="center"/>
    </xf>
    <xf numFmtId="170" fontId="53" fillId="0" borderId="88" xfId="5" applyNumberFormat="1" applyFont="1" applyFill="1" applyBorder="1" applyAlignment="1">
      <alignment horizontal="center" vertical="center"/>
    </xf>
    <xf numFmtId="170" fontId="53" fillId="0" borderId="89" xfId="5" applyNumberFormat="1" applyFont="1" applyFill="1" applyBorder="1" applyAlignment="1">
      <alignment horizontal="center" vertical="center"/>
    </xf>
    <xf numFmtId="49" fontId="55" fillId="0" borderId="115" xfId="5" applyNumberFormat="1" applyFont="1" applyFill="1" applyBorder="1" applyAlignment="1">
      <alignment horizontal="center" vertical="top"/>
    </xf>
    <xf numFmtId="49" fontId="55" fillId="0" borderId="118" xfId="5" applyNumberFormat="1" applyFont="1" applyFill="1" applyBorder="1" applyAlignment="1">
      <alignment horizontal="center" vertical="top"/>
    </xf>
    <xf numFmtId="49" fontId="55" fillId="0" borderId="84" xfId="5" applyNumberFormat="1" applyFont="1" applyFill="1" applyBorder="1" applyAlignment="1">
      <alignment horizontal="center" vertical="top"/>
    </xf>
    <xf numFmtId="49" fontId="55" fillId="0" borderId="85" xfId="5" applyNumberFormat="1" applyFont="1" applyFill="1" applyBorder="1" applyAlignment="1">
      <alignment horizontal="center" vertical="top"/>
    </xf>
    <xf numFmtId="49" fontId="54" fillId="0" borderId="115" xfId="5" applyNumberFormat="1" applyFont="1" applyFill="1" applyBorder="1" applyAlignment="1">
      <alignment horizontal="center" vertical="top"/>
    </xf>
    <xf numFmtId="49" fontId="54" fillId="0" borderId="118" xfId="5" applyNumberFormat="1" applyFont="1" applyFill="1" applyBorder="1" applyAlignment="1">
      <alignment horizontal="center" vertical="top"/>
    </xf>
    <xf numFmtId="49" fontId="54" fillId="0" borderId="84" xfId="5" applyNumberFormat="1" applyFont="1" applyFill="1" applyBorder="1" applyAlignment="1">
      <alignment horizontal="center" vertical="top"/>
    </xf>
    <xf numFmtId="49" fontId="54" fillId="0" borderId="85" xfId="5" applyNumberFormat="1" applyFont="1" applyFill="1" applyBorder="1" applyAlignment="1">
      <alignment horizontal="center" vertical="top"/>
    </xf>
    <xf numFmtId="170" fontId="53" fillId="0" borderId="87" xfId="5" applyNumberFormat="1" applyFont="1" applyFill="1" applyBorder="1" applyAlignment="1">
      <alignment horizontal="right" vertical="center"/>
    </xf>
    <xf numFmtId="170" fontId="53" fillId="0" borderId="88" xfId="5" applyNumberFormat="1" applyFont="1" applyFill="1" applyBorder="1" applyAlignment="1">
      <alignment horizontal="right" vertical="center"/>
    </xf>
    <xf numFmtId="170" fontId="53" fillId="0" borderId="89" xfId="5" applyNumberFormat="1" applyFont="1" applyFill="1" applyBorder="1" applyAlignment="1">
      <alignment horizontal="right" vertical="center"/>
    </xf>
    <xf numFmtId="170" fontId="53" fillId="0" borderId="43" xfId="5" applyNumberFormat="1" applyFont="1" applyFill="1" applyBorder="1" applyAlignment="1">
      <alignment horizontal="right" vertical="center"/>
    </xf>
    <xf numFmtId="170" fontId="53" fillId="0" borderId="102" xfId="5" applyNumberFormat="1" applyFont="1" applyFill="1" applyBorder="1" applyAlignment="1">
      <alignment horizontal="right" vertical="center"/>
    </xf>
    <xf numFmtId="0" fontId="55" fillId="0" borderId="111" xfId="5" applyFont="1" applyFill="1" applyBorder="1" applyAlignment="1">
      <alignment horizontal="center" vertical="center" wrapText="1"/>
    </xf>
    <xf numFmtId="0" fontId="55" fillId="0" borderId="110" xfId="5" applyFont="1" applyFill="1" applyBorder="1" applyAlignment="1">
      <alignment horizontal="center" vertical="center" wrapText="1"/>
    </xf>
    <xf numFmtId="0" fontId="55" fillId="0" borderId="84" xfId="5" applyFont="1" applyFill="1" applyBorder="1" applyAlignment="1">
      <alignment horizontal="center" vertical="center" wrapText="1"/>
    </xf>
    <xf numFmtId="0" fontId="55" fillId="0" borderId="100" xfId="5" applyFont="1" applyFill="1" applyBorder="1" applyAlignment="1">
      <alignment horizontal="center" vertical="center" wrapText="1"/>
    </xf>
    <xf numFmtId="0" fontId="55" fillId="0" borderId="112" xfId="5" applyFont="1" applyFill="1" applyBorder="1" applyAlignment="1">
      <alignment horizontal="center" vertical="center" wrapText="1"/>
    </xf>
    <xf numFmtId="0" fontId="55" fillId="0" borderId="85" xfId="5" applyFont="1" applyFill="1" applyBorder="1" applyAlignment="1">
      <alignment horizontal="center" vertical="center" wrapText="1"/>
    </xf>
    <xf numFmtId="0" fontId="55" fillId="0" borderId="75" xfId="5" applyFont="1" applyFill="1" applyBorder="1" applyAlignment="1">
      <alignment horizontal="center" vertical="center" wrapText="1"/>
    </xf>
    <xf numFmtId="0" fontId="55" fillId="0" borderId="29" xfId="5" applyFont="1" applyFill="1" applyBorder="1" applyAlignment="1">
      <alignment horizontal="center" vertical="center" wrapText="1"/>
    </xf>
    <xf numFmtId="0" fontId="55" fillId="0" borderId="84" xfId="5" applyFont="1" applyFill="1" applyBorder="1" applyAlignment="1">
      <alignment horizontal="center" wrapText="1"/>
    </xf>
    <xf numFmtId="0" fontId="55" fillId="0" borderId="85" xfId="5" applyFont="1" applyFill="1" applyBorder="1" applyAlignment="1">
      <alignment horizontal="center" wrapText="1"/>
    </xf>
    <xf numFmtId="0" fontId="55" fillId="0" borderId="87" xfId="5" applyFont="1" applyFill="1" applyBorder="1" applyAlignment="1">
      <alignment horizontal="center" vertical="center" wrapText="1"/>
    </xf>
    <xf numFmtId="0" fontId="55" fillId="0" borderId="102" xfId="5" applyFont="1" applyFill="1" applyBorder="1" applyAlignment="1">
      <alignment horizontal="center" vertical="center" wrapText="1"/>
    </xf>
    <xf numFmtId="0" fontId="56" fillId="0" borderId="70" xfId="5" applyFont="1" applyFill="1" applyBorder="1" applyAlignment="1">
      <alignment horizontal="center" vertical="center" wrapText="1"/>
    </xf>
    <xf numFmtId="0" fontId="56" fillId="0" borderId="66" xfId="5" applyFont="1" applyFill="1" applyBorder="1" applyAlignment="1">
      <alignment horizontal="center" vertical="center" wrapText="1"/>
    </xf>
    <xf numFmtId="0" fontId="54" fillId="0" borderId="70" xfId="5" applyFont="1" applyFill="1" applyBorder="1" applyAlignment="1">
      <alignment horizontal="right" vertical="top" wrapText="1"/>
    </xf>
    <xf numFmtId="0" fontId="54" fillId="0" borderId="66" xfId="5" applyFont="1" applyFill="1" applyBorder="1" applyAlignment="1">
      <alignment horizontal="right" vertical="top" wrapText="1"/>
    </xf>
    <xf numFmtId="0" fontId="54" fillId="0" borderId="71" xfId="5" applyFont="1" applyFill="1" applyBorder="1" applyAlignment="1">
      <alignment horizontal="left" vertical="top" wrapText="1"/>
    </xf>
    <xf numFmtId="0" fontId="54" fillId="0" borderId="43" xfId="5" applyFont="1" applyFill="1" applyBorder="1" applyAlignment="1">
      <alignment horizontal="left" vertical="top" wrapText="1"/>
    </xf>
    <xf numFmtId="49" fontId="54" fillId="0" borderId="71" xfId="5" applyNumberFormat="1" applyFont="1" applyFill="1" applyBorder="1" applyAlignment="1">
      <alignment horizontal="center" vertical="top"/>
    </xf>
    <xf numFmtId="49" fontId="54" fillId="0" borderId="43" xfId="5" applyNumberFormat="1" applyFont="1" applyFill="1" applyBorder="1" applyAlignment="1">
      <alignment horizontal="center" vertical="top"/>
    </xf>
    <xf numFmtId="0" fontId="55" fillId="0" borderId="71" xfId="5" applyFont="1" applyFill="1" applyBorder="1" applyAlignment="1">
      <alignment horizontal="center" vertical="center" wrapText="1"/>
    </xf>
    <xf numFmtId="0" fontId="55" fillId="0" borderId="43" xfId="5" applyFont="1" applyFill="1" applyBorder="1" applyAlignment="1">
      <alignment horizontal="center" vertical="center" wrapText="1"/>
    </xf>
    <xf numFmtId="0" fontId="56" fillId="0" borderId="71" xfId="5" applyFont="1" applyFill="1" applyBorder="1" applyAlignment="1">
      <alignment horizontal="center" vertical="center" wrapText="1"/>
    </xf>
    <xf numFmtId="0" fontId="56" fillId="0" borderId="43" xfId="5" applyFont="1" applyFill="1" applyBorder="1" applyAlignment="1">
      <alignment horizontal="center" vertical="center" wrapText="1"/>
    </xf>
    <xf numFmtId="0" fontId="55" fillId="0" borderId="99" xfId="5" applyFont="1" applyFill="1" applyBorder="1" applyAlignment="1">
      <alignment horizontal="center" vertical="center" wrapText="1"/>
    </xf>
    <xf numFmtId="1" fontId="55" fillId="0" borderId="43" xfId="5" applyNumberFormat="1" applyFont="1" applyFill="1" applyBorder="1" applyAlignment="1">
      <alignment horizontal="center" vertical="center"/>
    </xf>
    <xf numFmtId="0" fontId="54" fillId="0" borderId="66" xfId="5" applyFont="1" applyFill="1" applyBorder="1" applyAlignment="1">
      <alignment horizontal="left" vertical="top" wrapText="1"/>
    </xf>
    <xf numFmtId="0" fontId="55" fillId="0" borderId="66" xfId="5" applyFont="1" applyFill="1" applyBorder="1" applyAlignment="1">
      <alignment horizontal="left" vertical="top" wrapText="1"/>
    </xf>
    <xf numFmtId="0" fontId="55" fillId="0" borderId="71" xfId="5" quotePrefix="1" applyFont="1" applyFill="1" applyBorder="1" applyAlignment="1">
      <alignment horizontal="left" vertical="top" wrapText="1"/>
    </xf>
    <xf numFmtId="0" fontId="55" fillId="0" borderId="43" xfId="5" applyFont="1" applyFill="1" applyBorder="1" applyAlignment="1">
      <alignment horizontal="left" vertical="top" wrapText="1"/>
    </xf>
    <xf numFmtId="0" fontId="55" fillId="0" borderId="70" xfId="5" quotePrefix="1" applyFont="1" applyFill="1" applyBorder="1" applyAlignment="1">
      <alignment horizontal="right" vertical="top" wrapText="1"/>
    </xf>
    <xf numFmtId="0" fontId="55" fillId="0" borderId="66" xfId="5" applyFont="1" applyFill="1" applyBorder="1" applyAlignment="1">
      <alignment horizontal="right" vertical="top" wrapText="1"/>
    </xf>
    <xf numFmtId="49" fontId="55" fillId="0" borderId="43" xfId="5" applyNumberFormat="1" applyFont="1" applyFill="1" applyBorder="1" applyAlignment="1">
      <alignment horizontal="center" vertical="top"/>
    </xf>
    <xf numFmtId="0" fontId="55" fillId="0" borderId="66" xfId="5" quotePrefix="1" applyFont="1" applyFill="1" applyBorder="1" applyAlignment="1">
      <alignment horizontal="right" vertical="top" wrapText="1"/>
    </xf>
    <xf numFmtId="0" fontId="55" fillId="0" borderId="43" xfId="5" quotePrefix="1" applyFont="1" applyFill="1" applyBorder="1" applyAlignment="1">
      <alignment horizontal="left" vertical="top" wrapText="1"/>
    </xf>
    <xf numFmtId="0" fontId="55" fillId="0" borderId="115" xfId="5" applyFont="1" applyFill="1" applyBorder="1" applyAlignment="1">
      <alignment horizontal="center" vertical="center" wrapText="1"/>
    </xf>
    <xf numFmtId="0" fontId="55" fillId="0" borderId="116" xfId="5" applyFont="1" applyFill="1" applyBorder="1" applyAlignment="1">
      <alignment horizontal="center" vertical="center" wrapText="1"/>
    </xf>
    <xf numFmtId="0" fontId="55" fillId="0" borderId="75" xfId="5" applyFont="1" applyFill="1" applyBorder="1" applyAlignment="1">
      <alignment horizontal="center" wrapText="1"/>
    </xf>
    <xf numFmtId="0" fontId="55" fillId="0" borderId="77" xfId="5" applyFont="1" applyFill="1" applyBorder="1" applyAlignment="1">
      <alignment horizontal="center" wrapText="1"/>
    </xf>
    <xf numFmtId="0" fontId="54" fillId="0" borderId="66" xfId="5" quotePrefix="1" applyFont="1" applyFill="1" applyBorder="1" applyAlignment="1">
      <alignment horizontal="left" vertical="top" wrapText="1"/>
    </xf>
    <xf numFmtId="0" fontId="55" fillId="0" borderId="66" xfId="5" quotePrefix="1" applyFont="1" applyFill="1" applyBorder="1" applyAlignment="1">
      <alignment horizontal="left" vertical="top" wrapText="1"/>
    </xf>
    <xf numFmtId="0" fontId="56" fillId="0" borderId="117" xfId="5" applyFont="1" applyFill="1" applyBorder="1" applyAlignment="1">
      <alignment horizontal="center" vertical="center" wrapText="1"/>
    </xf>
    <xf numFmtId="1" fontId="55" fillId="0" borderId="116" xfId="5" applyNumberFormat="1" applyFont="1" applyFill="1" applyBorder="1" applyAlignment="1">
      <alignment horizontal="center" vertical="center"/>
    </xf>
    <xf numFmtId="0" fontId="54" fillId="0" borderId="66" xfId="5" applyFont="1" applyFill="1" applyBorder="1" applyAlignment="1">
      <alignment horizontal="center" vertical="top" wrapText="1"/>
    </xf>
    <xf numFmtId="0" fontId="54" fillId="0" borderId="66" xfId="5" quotePrefix="1" applyFont="1" applyFill="1" applyBorder="1" applyAlignment="1">
      <alignment horizontal="center" vertical="top" wrapText="1"/>
    </xf>
    <xf numFmtId="0" fontId="54" fillId="0" borderId="66" xfId="5" applyFont="1" applyFill="1" applyBorder="1"/>
    <xf numFmtId="0" fontId="55" fillId="0" borderId="116" xfId="14" quotePrefix="1" applyFont="1" applyFill="1" applyBorder="1" applyAlignment="1">
      <alignment horizontal="left" vertical="top" wrapText="1"/>
    </xf>
    <xf numFmtId="0" fontId="55" fillId="0" borderId="71" xfId="14" quotePrefix="1" applyFont="1" applyFill="1" applyBorder="1" applyAlignment="1">
      <alignment horizontal="left" vertical="top" wrapText="1"/>
    </xf>
    <xf numFmtId="0" fontId="56" fillId="0" borderId="63" xfId="5" applyFont="1" applyFill="1" applyBorder="1" applyAlignment="1">
      <alignment horizontal="center" vertical="center" wrapText="1"/>
    </xf>
    <xf numFmtId="0" fontId="55" fillId="0" borderId="64" xfId="5" applyFont="1" applyFill="1" applyBorder="1" applyAlignment="1">
      <alignment horizontal="center" vertical="center" wrapText="1"/>
    </xf>
    <xf numFmtId="0" fontId="55" fillId="0" borderId="66" xfId="5" applyFont="1" applyFill="1" applyBorder="1" applyAlignment="1">
      <alignment horizontal="left" vertical="center"/>
    </xf>
    <xf numFmtId="0" fontId="55" fillId="0" borderId="43" xfId="14" applyFont="1" applyFill="1" applyBorder="1" applyAlignment="1">
      <alignment horizontal="left" vertical="top" wrapText="1"/>
    </xf>
    <xf numFmtId="0" fontId="56" fillId="0" borderId="0" xfId="5" applyFont="1" applyFill="1" applyBorder="1" applyAlignment="1">
      <alignment horizontal="center" vertical="center" wrapText="1"/>
    </xf>
    <xf numFmtId="0" fontId="56" fillId="0" borderId="77" xfId="5" applyFont="1" applyFill="1" applyBorder="1" applyAlignment="1">
      <alignment horizontal="center" vertical="center" wrapText="1"/>
    </xf>
    <xf numFmtId="0" fontId="56" fillId="0" borderId="99" xfId="5" applyFont="1" applyFill="1" applyBorder="1" applyAlignment="1">
      <alignment horizontal="center" vertical="center" wrapText="1"/>
    </xf>
    <xf numFmtId="0" fontId="56" fillId="0" borderId="85" xfId="5" applyFont="1" applyFill="1" applyBorder="1" applyAlignment="1">
      <alignment horizontal="center" vertical="center" wrapText="1"/>
    </xf>
    <xf numFmtId="0" fontId="24" fillId="0" borderId="43" xfId="5" applyFont="1" applyFill="1" applyBorder="1" applyAlignment="1">
      <alignment horizontal="left" vertical="top" wrapText="1"/>
    </xf>
    <xf numFmtId="0" fontId="24" fillId="0" borderId="43" xfId="5" applyFill="1" applyBorder="1" applyAlignment="1">
      <alignment horizontal="left" vertical="top" wrapText="1"/>
    </xf>
    <xf numFmtId="0" fontId="55" fillId="0" borderId="73" xfId="5" applyFont="1" applyFill="1" applyBorder="1" applyAlignment="1">
      <alignment horizontal="left" vertical="top" wrapText="1"/>
    </xf>
    <xf numFmtId="0" fontId="24" fillId="0" borderId="73" xfId="5" applyFill="1" applyBorder="1" applyAlignment="1">
      <alignment horizontal="left" vertical="top" wrapText="1"/>
    </xf>
    <xf numFmtId="0" fontId="54" fillId="0" borderId="73" xfId="5" applyFont="1" applyFill="1" applyBorder="1" applyAlignment="1">
      <alignment horizontal="left" vertical="top" wrapText="1"/>
    </xf>
    <xf numFmtId="0" fontId="24" fillId="0" borderId="73" xfId="5" applyFont="1" applyFill="1" applyBorder="1" applyAlignment="1">
      <alignment horizontal="left" vertical="top" wrapText="1"/>
    </xf>
    <xf numFmtId="0" fontId="55" fillId="0" borderId="113" xfId="5" applyFont="1" applyFill="1" applyBorder="1" applyAlignment="1">
      <alignment horizontal="center" vertical="center" wrapText="1"/>
    </xf>
    <xf numFmtId="0" fontId="24" fillId="0" borderId="113" xfId="5" applyFill="1" applyBorder="1" applyAlignment="1">
      <alignment horizontal="center" vertical="center" wrapText="1"/>
    </xf>
    <xf numFmtId="0" fontId="24" fillId="0" borderId="112" xfId="5" applyFill="1" applyBorder="1" applyAlignment="1">
      <alignment horizontal="center" vertical="center" wrapText="1"/>
    </xf>
    <xf numFmtId="0" fontId="55" fillId="0" borderId="104" xfId="5" applyFont="1" applyFill="1" applyBorder="1" applyAlignment="1">
      <alignment horizontal="center" vertical="center" wrapText="1"/>
    </xf>
    <xf numFmtId="0" fontId="55" fillId="0" borderId="94" xfId="5" applyFont="1" applyFill="1" applyBorder="1" applyAlignment="1">
      <alignment horizontal="center" vertical="center" wrapText="1"/>
    </xf>
    <xf numFmtId="170" fontId="53" fillId="0" borderId="84" xfId="5" applyNumberFormat="1" applyFont="1" applyFill="1" applyBorder="1" applyAlignment="1">
      <alignment horizontal="right" vertical="center"/>
    </xf>
    <xf numFmtId="170" fontId="53" fillId="0" borderId="99" xfId="5" applyNumberFormat="1" applyFont="1" applyFill="1" applyBorder="1" applyAlignment="1">
      <alignment horizontal="right" vertical="center"/>
    </xf>
    <xf numFmtId="0" fontId="55" fillId="0" borderId="87" xfId="5" applyFont="1" applyFill="1" applyBorder="1" applyAlignment="1">
      <alignment horizontal="center" wrapText="1"/>
    </xf>
    <xf numFmtId="0" fontId="55" fillId="0" borderId="88" xfId="5" applyFont="1" applyFill="1" applyBorder="1" applyAlignment="1">
      <alignment horizontal="center" wrapText="1"/>
    </xf>
    <xf numFmtId="0" fontId="55" fillId="0" borderId="89" xfId="5" applyFont="1" applyFill="1" applyBorder="1" applyAlignment="1">
      <alignment horizontal="center" wrapText="1"/>
    </xf>
    <xf numFmtId="0" fontId="55" fillId="0" borderId="88" xfId="5" applyFont="1" applyFill="1" applyBorder="1" applyAlignment="1">
      <alignment horizontal="center" vertical="center" wrapText="1"/>
    </xf>
    <xf numFmtId="0" fontId="55" fillId="0" borderId="89" xfId="5" applyFont="1" applyFill="1" applyBorder="1" applyAlignment="1">
      <alignment horizontal="center" vertical="center" wrapText="1"/>
    </xf>
    <xf numFmtId="0" fontId="55" fillId="0" borderId="65" xfId="5" applyFont="1" applyFill="1" applyBorder="1" applyAlignment="1">
      <alignment horizontal="center" vertical="center" wrapText="1"/>
    </xf>
    <xf numFmtId="0" fontId="39" fillId="0" borderId="0" xfId="5" applyFont="1" applyFill="1" applyAlignment="1">
      <alignment horizontal="center" vertical="center" wrapText="1"/>
    </xf>
    <xf numFmtId="0" fontId="39" fillId="0" borderId="97" xfId="5" applyFont="1" applyFill="1" applyBorder="1" applyAlignment="1">
      <alignment horizontal="center" vertical="center" wrapText="1"/>
    </xf>
    <xf numFmtId="0" fontId="41" fillId="0" borderId="104" xfId="5" applyFont="1" applyFill="1" applyBorder="1" applyAlignment="1">
      <alignment horizontal="center" vertical="top" wrapText="1"/>
    </xf>
    <xf numFmtId="0" fontId="41" fillId="0" borderId="93" xfId="5" applyFont="1" applyFill="1" applyBorder="1" applyAlignment="1">
      <alignment horizontal="center" vertical="top" wrapText="1"/>
    </xf>
    <xf numFmtId="0" fontId="41" fillId="0" borderId="103" xfId="5" applyFont="1" applyFill="1" applyBorder="1" applyAlignment="1">
      <alignment horizontal="center" vertical="top" wrapText="1"/>
    </xf>
    <xf numFmtId="0" fontId="41" fillId="0" borderId="75" xfId="5" applyFont="1" applyFill="1" applyBorder="1" applyAlignment="1">
      <alignment horizontal="center" vertical="top" wrapText="1"/>
    </xf>
    <xf numFmtId="0" fontId="41" fillId="0" borderId="0" xfId="5" applyFont="1" applyFill="1" applyBorder="1" applyAlignment="1">
      <alignment horizontal="center" vertical="top" wrapText="1"/>
    </xf>
    <xf numFmtId="0" fontId="41" fillId="0" borderId="77" xfId="5" applyFont="1" applyFill="1" applyBorder="1" applyAlignment="1">
      <alignment horizontal="center" vertical="top" wrapText="1"/>
    </xf>
    <xf numFmtId="0" fontId="41" fillId="0" borderId="94" xfId="5" applyFont="1" applyFill="1" applyBorder="1" applyAlignment="1">
      <alignment horizontal="center" vertical="top" wrapText="1"/>
    </xf>
    <xf numFmtId="0" fontId="41" fillId="0" borderId="29" xfId="5" applyFont="1" applyFill="1" applyBorder="1" applyAlignment="1">
      <alignment horizontal="center" vertical="top" wrapText="1"/>
    </xf>
    <xf numFmtId="0" fontId="24" fillId="0" borderId="0" xfId="5" applyFill="1" applyAlignment="1">
      <alignment vertical="center"/>
    </xf>
    <xf numFmtId="0" fontId="39" fillId="0" borderId="0" xfId="5" applyFont="1" applyFill="1" applyBorder="1" applyAlignment="1">
      <alignment horizontal="center" vertical="center" wrapText="1"/>
    </xf>
    <xf numFmtId="0" fontId="24" fillId="0" borderId="0" xfId="5" applyFill="1" applyBorder="1" applyAlignment="1">
      <alignment vertical="center"/>
    </xf>
    <xf numFmtId="0" fontId="38" fillId="0" borderId="90" xfId="5" applyFont="1" applyFill="1" applyBorder="1" applyAlignment="1">
      <alignment vertical="center"/>
    </xf>
    <xf numFmtId="0" fontId="38" fillId="0" borderId="91" xfId="5" applyFont="1" applyFill="1" applyBorder="1" applyAlignment="1">
      <alignment vertical="center"/>
    </xf>
    <xf numFmtId="0" fontId="41" fillId="0" borderId="139" xfId="5" applyFont="1" applyFill="1" applyBorder="1" applyAlignment="1">
      <alignment horizontal="left" wrapText="1"/>
    </xf>
    <xf numFmtId="0" fontId="41" fillId="0" borderId="119" xfId="5" applyFont="1" applyFill="1" applyBorder="1" applyAlignment="1">
      <alignment horizontal="left" wrapText="1"/>
    </xf>
    <xf numFmtId="0" fontId="41" fillId="0" borderId="95" xfId="5" applyFont="1" applyFill="1" applyBorder="1" applyAlignment="1">
      <alignment horizontal="left" wrapText="1"/>
    </xf>
    <xf numFmtId="0" fontId="41" fillId="0" borderId="0" xfId="5" applyFont="1" applyFill="1" applyBorder="1" applyAlignment="1">
      <alignment horizontal="left" wrapText="1"/>
    </xf>
    <xf numFmtId="0" fontId="41" fillId="0" borderId="96" xfId="5" applyFont="1" applyFill="1" applyBorder="1" applyAlignment="1">
      <alignment horizontal="left" wrapText="1"/>
    </xf>
    <xf numFmtId="0" fontId="41" fillId="0" borderId="97" xfId="5" applyFont="1" applyFill="1" applyBorder="1" applyAlignment="1">
      <alignment horizontal="left" wrapText="1"/>
    </xf>
    <xf numFmtId="0" fontId="54" fillId="0" borderId="87" xfId="5" applyFont="1" applyFill="1" applyBorder="1" applyAlignment="1">
      <alignment horizontal="left" vertical="top" wrapText="1"/>
    </xf>
    <xf numFmtId="0" fontId="54" fillId="0" borderId="88" xfId="5" applyFont="1" applyFill="1" applyBorder="1" applyAlignment="1">
      <alignment horizontal="left" vertical="top" wrapText="1"/>
    </xf>
    <xf numFmtId="0" fontId="54" fillId="0" borderId="89" xfId="5" applyFont="1" applyFill="1" applyBorder="1" applyAlignment="1">
      <alignment horizontal="left" vertical="top" wrapText="1"/>
    </xf>
    <xf numFmtId="0" fontId="54" fillId="0" borderId="108" xfId="5" applyFont="1" applyFill="1" applyBorder="1" applyAlignment="1">
      <alignment horizontal="left" vertical="top" wrapText="1"/>
    </xf>
    <xf numFmtId="0" fontId="54" fillId="0" borderId="134" xfId="5" applyFont="1" applyFill="1" applyBorder="1" applyAlignment="1">
      <alignment horizontal="left" vertical="top" wrapText="1"/>
    </xf>
    <xf numFmtId="0" fontId="54" fillId="0" borderId="109" xfId="5" applyFont="1" applyFill="1" applyBorder="1" applyAlignment="1">
      <alignment horizontal="left" vertical="top" wrapText="1"/>
    </xf>
    <xf numFmtId="170" fontId="53" fillId="0" borderId="108" xfId="5" applyNumberFormat="1" applyFont="1" applyFill="1" applyBorder="1" applyAlignment="1">
      <alignment horizontal="right" vertical="center"/>
    </xf>
    <xf numFmtId="170" fontId="53" fillId="0" borderId="109" xfId="5" applyNumberFormat="1" applyFont="1" applyFill="1" applyBorder="1" applyAlignment="1">
      <alignment horizontal="right" vertical="center"/>
    </xf>
    <xf numFmtId="170" fontId="53" fillId="0" borderId="107" xfId="5" applyNumberFormat="1" applyFont="1" applyFill="1" applyBorder="1" applyAlignment="1">
      <alignment horizontal="right" vertical="center"/>
    </xf>
    <xf numFmtId="0" fontId="55" fillId="0" borderId="87" xfId="5" applyFont="1" applyFill="1" applyBorder="1" applyAlignment="1">
      <alignment horizontal="left" vertical="top" wrapText="1"/>
    </xf>
    <xf numFmtId="0" fontId="55" fillId="0" borderId="88" xfId="5" applyFont="1" applyFill="1" applyBorder="1" applyAlignment="1">
      <alignment horizontal="left" vertical="top" wrapText="1"/>
    </xf>
    <xf numFmtId="0" fontId="55" fillId="0" borderId="89" xfId="5" applyFont="1" applyFill="1" applyBorder="1" applyAlignment="1">
      <alignment horizontal="left" vertical="top" wrapText="1"/>
    </xf>
    <xf numFmtId="0" fontId="55" fillId="0" borderId="84" xfId="5" applyFont="1" applyFill="1" applyBorder="1" applyAlignment="1">
      <alignment horizontal="center" vertical="top" wrapText="1"/>
    </xf>
    <xf numFmtId="0" fontId="55" fillId="0" borderId="99" xfId="5" applyFont="1" applyFill="1" applyBorder="1" applyAlignment="1">
      <alignment horizontal="center" vertical="top" wrapText="1"/>
    </xf>
    <xf numFmtId="0" fontId="55" fillId="0" borderId="85" xfId="5" applyFont="1" applyFill="1" applyBorder="1" applyAlignment="1">
      <alignment horizontal="center" vertical="top" wrapText="1"/>
    </xf>
    <xf numFmtId="0" fontId="54" fillId="0" borderId="117" xfId="5" applyFont="1" applyFill="1" applyBorder="1" applyAlignment="1">
      <alignment horizontal="right" vertical="top" wrapText="1"/>
    </xf>
    <xf numFmtId="0" fontId="54" fillId="0" borderId="43" xfId="5" quotePrefix="1" applyFont="1" applyFill="1" applyBorder="1" applyAlignment="1">
      <alignment horizontal="left" vertical="top" wrapText="1"/>
    </xf>
    <xf numFmtId="0" fontId="54" fillId="0" borderId="117" xfId="5" applyFont="1" applyFill="1" applyBorder="1" applyAlignment="1">
      <alignment horizontal="left" vertical="top" wrapText="1"/>
    </xf>
    <xf numFmtId="0" fontId="54" fillId="0" borderId="70" xfId="5" applyFont="1" applyFill="1" applyBorder="1" applyAlignment="1">
      <alignment horizontal="left" vertical="top" wrapText="1"/>
    </xf>
    <xf numFmtId="0" fontId="55" fillId="0" borderId="117" xfId="5" applyFont="1" applyFill="1" applyBorder="1" applyAlignment="1">
      <alignment horizontal="left" vertical="top" wrapText="1"/>
    </xf>
    <xf numFmtId="0" fontId="55" fillId="0" borderId="70" xfId="5" applyFont="1" applyFill="1" applyBorder="1" applyAlignment="1">
      <alignment horizontal="left" vertical="top" wrapText="1"/>
    </xf>
    <xf numFmtId="0" fontId="56" fillId="0" borderId="140" xfId="5" applyFont="1" applyFill="1" applyBorder="1" applyAlignment="1">
      <alignment horizontal="center" vertical="center" wrapText="1"/>
    </xf>
    <xf numFmtId="0" fontId="55" fillId="0" borderId="76" xfId="5" applyFont="1" applyFill="1" applyBorder="1" applyAlignment="1">
      <alignment horizontal="center" vertical="center" wrapText="1"/>
    </xf>
    <xf numFmtId="0" fontId="56" fillId="0" borderId="76" xfId="5" applyFont="1" applyFill="1" applyBorder="1" applyAlignment="1">
      <alignment horizontal="center" vertical="center" wrapText="1"/>
    </xf>
    <xf numFmtId="1" fontId="55" fillId="0" borderId="71" xfId="5" applyNumberFormat="1" applyFont="1" applyFill="1" applyBorder="1" applyAlignment="1">
      <alignment horizontal="center" vertical="center"/>
    </xf>
    <xf numFmtId="0" fontId="55" fillId="0" borderId="117" xfId="5" quotePrefix="1" applyFont="1" applyFill="1" applyBorder="1" applyAlignment="1">
      <alignment horizontal="right" vertical="top" wrapText="1"/>
    </xf>
    <xf numFmtId="170" fontId="53" fillId="0" borderId="71" xfId="5" applyNumberFormat="1" applyFont="1" applyFill="1" applyBorder="1" applyAlignment="1">
      <alignment horizontal="right" vertical="center"/>
    </xf>
    <xf numFmtId="0" fontId="54" fillId="0" borderId="116" xfId="5" applyFont="1" applyFill="1" applyBorder="1" applyAlignment="1">
      <alignment horizontal="left" vertical="top" wrapText="1"/>
    </xf>
    <xf numFmtId="0" fontId="54" fillId="0" borderId="117" xfId="5" applyFont="1" applyFill="1" applyBorder="1" applyAlignment="1">
      <alignment horizontal="center" vertical="top" wrapText="1"/>
    </xf>
    <xf numFmtId="0" fontId="54" fillId="0" borderId="70" xfId="5" applyFont="1" applyFill="1" applyBorder="1" applyAlignment="1">
      <alignment horizontal="center" vertical="top" wrapText="1"/>
    </xf>
    <xf numFmtId="0" fontId="54" fillId="0" borderId="76" xfId="5" applyFont="1" applyFill="1" applyBorder="1" applyAlignment="1">
      <alignment horizontal="left" vertical="top" wrapText="1"/>
    </xf>
    <xf numFmtId="0" fontId="54" fillId="0" borderId="117" xfId="5" quotePrefix="1" applyFont="1" applyFill="1" applyBorder="1" applyAlignment="1">
      <alignment horizontal="left" vertical="top" wrapText="1"/>
    </xf>
    <xf numFmtId="0" fontId="54" fillId="0" borderId="70" xfId="5" quotePrefix="1" applyFont="1" applyFill="1" applyBorder="1" applyAlignment="1">
      <alignment horizontal="left" vertical="top" wrapText="1"/>
    </xf>
    <xf numFmtId="0" fontId="55" fillId="0" borderId="117" xfId="5" quotePrefix="1" applyFont="1" applyFill="1" applyBorder="1" applyAlignment="1">
      <alignment horizontal="left" vertical="top" wrapText="1"/>
    </xf>
    <xf numFmtId="0" fontId="55" fillId="0" borderId="70" xfId="5" quotePrefix="1" applyFont="1" applyFill="1" applyBorder="1" applyAlignment="1">
      <alignment horizontal="left" vertical="top" wrapText="1"/>
    </xf>
    <xf numFmtId="0" fontId="54" fillId="0" borderId="117" xfId="5" quotePrefix="1" applyFont="1" applyFill="1" applyBorder="1" applyAlignment="1">
      <alignment horizontal="center" vertical="top" wrapText="1"/>
    </xf>
    <xf numFmtId="0" fontId="54" fillId="0" borderId="70" xfId="5" quotePrefix="1" applyFont="1" applyFill="1" applyBorder="1" applyAlignment="1">
      <alignment horizontal="center" vertical="top" wrapText="1"/>
    </xf>
    <xf numFmtId="170" fontId="53" fillId="0" borderId="85" xfId="5" applyNumberFormat="1" applyFont="1" applyFill="1" applyBorder="1" applyAlignment="1">
      <alignment horizontal="right" vertical="center"/>
    </xf>
    <xf numFmtId="49" fontId="54" fillId="0" borderId="116" xfId="5" applyNumberFormat="1" applyFont="1" applyFill="1" applyBorder="1" applyAlignment="1">
      <alignment horizontal="center" vertical="top"/>
    </xf>
    <xf numFmtId="170" fontId="53" fillId="0" borderId="115" xfId="5" applyNumberFormat="1" applyFont="1" applyFill="1" applyBorder="1" applyAlignment="1">
      <alignment horizontal="right" vertical="center"/>
    </xf>
    <xf numFmtId="170" fontId="53" fillId="0" borderId="119" xfId="5" applyNumberFormat="1" applyFont="1" applyFill="1" applyBorder="1" applyAlignment="1">
      <alignment horizontal="right" vertical="center"/>
    </xf>
    <xf numFmtId="170" fontId="53" fillId="0" borderId="118" xfId="5" applyNumberFormat="1" applyFont="1" applyFill="1" applyBorder="1" applyAlignment="1">
      <alignment horizontal="right" vertical="center"/>
    </xf>
    <xf numFmtId="49" fontId="55" fillId="0" borderId="116" xfId="5" applyNumberFormat="1" applyFont="1" applyFill="1" applyBorder="1" applyAlignment="1">
      <alignment horizontal="center" vertical="top"/>
    </xf>
    <xf numFmtId="49" fontId="55" fillId="0" borderId="71" xfId="5" applyNumberFormat="1" applyFont="1" applyFill="1" applyBorder="1" applyAlignment="1">
      <alignment horizontal="center" vertical="top"/>
    </xf>
    <xf numFmtId="0" fontId="55" fillId="0" borderId="117" xfId="5" applyFont="1" applyFill="1" applyBorder="1" applyAlignment="1">
      <alignment horizontal="left" vertical="center"/>
    </xf>
    <xf numFmtId="0" fontId="55" fillId="0" borderId="70" xfId="5" applyFont="1" applyFill="1" applyBorder="1" applyAlignment="1">
      <alignment horizontal="left" vertical="center"/>
    </xf>
    <xf numFmtId="0" fontId="55" fillId="0" borderId="71" xfId="5" applyFont="1" applyFill="1" applyBorder="1" applyAlignment="1">
      <alignment horizontal="left" vertical="top" wrapText="1"/>
    </xf>
    <xf numFmtId="0" fontId="41" fillId="0" borderId="87" xfId="5" applyFont="1" applyFill="1" applyBorder="1" applyAlignment="1">
      <alignment horizontal="center" vertical="center"/>
    </xf>
    <xf numFmtId="0" fontId="41" fillId="0" borderId="89" xfId="5" applyFont="1" applyFill="1" applyBorder="1" applyAlignment="1">
      <alignment horizontal="center" vertical="center"/>
    </xf>
    <xf numFmtId="0" fontId="53" fillId="0" borderId="87" xfId="5" applyFont="1" applyFill="1" applyBorder="1" applyAlignment="1">
      <alignment horizontal="left" vertical="center"/>
    </xf>
    <xf numFmtId="0" fontId="24" fillId="0" borderId="88" xfId="5" applyBorder="1" applyAlignment="1">
      <alignment horizontal="left" vertical="center"/>
    </xf>
    <xf numFmtId="0" fontId="24" fillId="0" borderId="89" xfId="5" applyBorder="1" applyAlignment="1">
      <alignment horizontal="left" vertical="center"/>
    </xf>
    <xf numFmtId="0" fontId="56" fillId="0" borderId="124" xfId="5" applyFont="1" applyFill="1" applyBorder="1" applyAlignment="1">
      <alignment horizontal="center" vertical="center" wrapText="1"/>
    </xf>
    <xf numFmtId="0" fontId="55" fillId="0" borderId="135" xfId="5" applyFont="1" applyFill="1" applyBorder="1" applyAlignment="1">
      <alignment horizontal="center" vertical="center" wrapText="1"/>
    </xf>
    <xf numFmtId="0" fontId="56" fillId="0" borderId="135" xfId="5" applyFont="1" applyFill="1" applyBorder="1" applyAlignment="1">
      <alignment horizontal="center" vertical="center" wrapText="1"/>
    </xf>
    <xf numFmtId="0" fontId="24" fillId="0" borderId="97" xfId="5" applyFill="1" applyBorder="1" applyAlignment="1">
      <alignment vertical="center"/>
    </xf>
    <xf numFmtId="0" fontId="24" fillId="0" borderId="91" xfId="5" applyFill="1" applyBorder="1" applyAlignment="1">
      <alignment vertical="center"/>
    </xf>
    <xf numFmtId="0" fontId="41" fillId="0" borderId="115" xfId="5" applyFont="1" applyFill="1" applyBorder="1" applyAlignment="1">
      <alignment horizontal="left" wrapText="1"/>
    </xf>
    <xf numFmtId="0" fontId="41" fillId="0" borderId="75" xfId="5" applyFont="1" applyFill="1" applyBorder="1" applyAlignment="1">
      <alignment horizontal="left" wrapText="1"/>
    </xf>
    <xf numFmtId="0" fontId="41" fillId="0" borderId="106" xfId="5" applyFont="1" applyFill="1" applyBorder="1" applyAlignment="1">
      <alignment horizontal="left" wrapText="1"/>
    </xf>
    <xf numFmtId="0" fontId="41" fillId="6" borderId="93" xfId="5" applyFont="1" applyFill="1" applyBorder="1" applyAlignment="1">
      <alignment horizontal="left" vertical="top" wrapText="1"/>
    </xf>
    <xf numFmtId="0" fontId="41" fillId="6" borderId="94" xfId="5" applyFont="1" applyFill="1" applyBorder="1" applyAlignment="1">
      <alignment horizontal="left" vertical="top" wrapText="1"/>
    </xf>
    <xf numFmtId="0" fontId="41" fillId="6" borderId="0" xfId="5" applyFont="1" applyFill="1" applyBorder="1" applyAlignment="1">
      <alignment horizontal="left" vertical="top" wrapText="1"/>
    </xf>
    <xf numFmtId="0" fontId="41" fillId="6" borderId="29" xfId="5" applyFont="1" applyFill="1" applyBorder="1" applyAlignment="1">
      <alignment horizontal="left" vertical="top" wrapText="1"/>
    </xf>
    <xf numFmtId="0" fontId="41" fillId="0" borderId="75" xfId="5" applyFont="1" applyFill="1" applyBorder="1" applyAlignment="1">
      <alignment horizontal="center"/>
    </xf>
    <xf numFmtId="0" fontId="41" fillId="0" borderId="0" xfId="5" applyFont="1" applyFill="1" applyBorder="1" applyAlignment="1">
      <alignment horizontal="center"/>
    </xf>
    <xf numFmtId="0" fontId="41" fillId="0" borderId="29" xfId="5" applyFont="1" applyFill="1" applyBorder="1" applyAlignment="1">
      <alignment horizontal="center"/>
    </xf>
    <xf numFmtId="0" fontId="41" fillId="0" borderId="106" xfId="5" applyFont="1" applyFill="1" applyBorder="1" applyAlignment="1">
      <alignment horizontal="center"/>
    </xf>
    <xf numFmtId="0" fontId="41" fillId="0" borderId="97" xfId="5" applyFont="1" applyFill="1" applyBorder="1" applyAlignment="1">
      <alignment horizontal="center"/>
    </xf>
    <xf numFmtId="0" fontId="41" fillId="0" borderId="13" xfId="5" applyFont="1" applyFill="1" applyBorder="1" applyAlignment="1">
      <alignment horizontal="center"/>
    </xf>
    <xf numFmtId="0" fontId="24" fillId="0" borderId="91" xfId="5" applyFont="1" applyFill="1" applyBorder="1" applyAlignment="1">
      <alignment horizontal="center" vertical="center"/>
    </xf>
    <xf numFmtId="0" fontId="24" fillId="0" borderId="91" xfId="5" applyFill="1" applyBorder="1" applyAlignment="1">
      <alignment horizontal="center" vertical="center"/>
    </xf>
    <xf numFmtId="0" fontId="24" fillId="0" borderId="17" xfId="5" applyFill="1" applyBorder="1" applyAlignment="1">
      <alignment horizontal="center" vertical="center"/>
    </xf>
    <xf numFmtId="0" fontId="55" fillId="0" borderId="116" xfId="5" applyFont="1" applyFill="1" applyBorder="1" applyAlignment="1">
      <alignment horizontal="left" vertical="top" wrapText="1"/>
    </xf>
    <xf numFmtId="0" fontId="55" fillId="0" borderId="115" xfId="5" applyFont="1" applyFill="1" applyBorder="1" applyAlignment="1">
      <alignment horizontal="center" vertical="center"/>
    </xf>
    <xf numFmtId="0" fontId="55" fillId="0" borderId="118" xfId="5" applyFont="1" applyFill="1" applyBorder="1" applyAlignment="1">
      <alignment horizontal="center" vertical="center"/>
    </xf>
    <xf numFmtId="0" fontId="55" fillId="0" borderId="84" xfId="5" applyFont="1" applyFill="1" applyBorder="1" applyAlignment="1">
      <alignment horizontal="center" vertical="center"/>
    </xf>
    <xf numFmtId="0" fontId="55" fillId="0" borderId="85" xfId="5" applyFont="1" applyFill="1" applyBorder="1" applyAlignment="1">
      <alignment horizontal="center" vertical="center"/>
    </xf>
    <xf numFmtId="0" fontId="55" fillId="0" borderId="116" xfId="5" quotePrefix="1" applyFont="1" applyFill="1" applyBorder="1" applyAlignment="1">
      <alignment horizontal="left" vertical="top" wrapText="1"/>
    </xf>
    <xf numFmtId="0" fontId="55" fillId="0" borderId="108" xfId="5" applyFont="1" applyFill="1" applyBorder="1" applyAlignment="1">
      <alignment horizontal="left" vertical="top" wrapText="1"/>
    </xf>
    <xf numFmtId="0" fontId="55" fillId="0" borderId="134" xfId="5" applyFont="1" applyFill="1" applyBorder="1" applyAlignment="1">
      <alignment horizontal="left" vertical="top" wrapText="1"/>
    </xf>
    <xf numFmtId="0" fontId="55" fillId="0" borderId="109" xfId="5" applyFont="1" applyFill="1" applyBorder="1" applyAlignment="1">
      <alignment horizontal="left" vertical="top" wrapText="1"/>
    </xf>
    <xf numFmtId="0" fontId="56" fillId="0" borderId="103" xfId="5" applyFont="1" applyFill="1" applyBorder="1" applyAlignment="1">
      <alignment horizontal="center" vertical="center" wrapText="1"/>
    </xf>
    <xf numFmtId="0" fontId="55" fillId="0" borderId="111" xfId="14" applyFont="1" applyFill="1" applyBorder="1" applyAlignment="1">
      <alignment horizontal="center" vertical="center" wrapText="1"/>
    </xf>
    <xf numFmtId="0" fontId="55" fillId="0" borderId="113" xfId="14" applyFont="1" applyFill="1" applyBorder="1" applyAlignment="1">
      <alignment horizontal="center" vertical="center" wrapText="1"/>
    </xf>
    <xf numFmtId="0" fontId="55" fillId="0" borderId="112" xfId="14" applyFont="1" applyFill="1" applyBorder="1" applyAlignment="1">
      <alignment horizontal="center" vertical="center" wrapText="1"/>
    </xf>
    <xf numFmtId="1" fontId="55" fillId="0" borderId="43" xfId="14" applyNumberFormat="1" applyFont="1" applyFill="1" applyBorder="1" applyAlignment="1">
      <alignment horizontal="center" vertical="center"/>
    </xf>
    <xf numFmtId="0" fontId="55" fillId="0" borderId="66" xfId="14" applyFont="1" applyFill="1" applyBorder="1" applyAlignment="1">
      <alignment horizontal="left" vertical="top" wrapText="1"/>
    </xf>
    <xf numFmtId="49" fontId="55" fillId="0" borderId="118" xfId="14" applyNumberFormat="1" applyFont="1" applyFill="1" applyBorder="1" applyAlignment="1">
      <alignment horizontal="center" vertical="top"/>
    </xf>
    <xf numFmtId="49" fontId="55" fillId="0" borderId="85" xfId="14" applyNumberFormat="1" applyFont="1" applyFill="1" applyBorder="1" applyAlignment="1">
      <alignment horizontal="center" vertical="top"/>
    </xf>
    <xf numFmtId="170" fontId="72" fillId="0" borderId="43" xfId="14" applyNumberFormat="1" applyFont="1" applyFill="1" applyBorder="1" applyAlignment="1">
      <alignment horizontal="right" vertical="center"/>
    </xf>
    <xf numFmtId="170" fontId="72" fillId="0" borderId="87" xfId="14" applyNumberFormat="1" applyFont="1" applyFill="1" applyBorder="1" applyAlignment="1">
      <alignment horizontal="right" vertical="center"/>
    </xf>
    <xf numFmtId="170" fontId="72" fillId="0" borderId="88" xfId="14" applyNumberFormat="1" applyFont="1" applyFill="1" applyBorder="1" applyAlignment="1">
      <alignment horizontal="right" vertical="center"/>
    </xf>
    <xf numFmtId="170" fontId="72" fillId="0" borderId="89" xfId="14" applyNumberFormat="1" applyFont="1" applyFill="1" applyBorder="1" applyAlignment="1">
      <alignment horizontal="right" vertical="center"/>
    </xf>
    <xf numFmtId="170" fontId="72" fillId="0" borderId="102" xfId="14" applyNumberFormat="1" applyFont="1" applyFill="1" applyBorder="1" applyAlignment="1">
      <alignment horizontal="right" vertical="center"/>
    </xf>
    <xf numFmtId="0" fontId="54" fillId="0" borderId="117" xfId="14" applyFont="1" applyFill="1" applyBorder="1" applyAlignment="1">
      <alignment horizontal="left" vertical="top" wrapText="1"/>
    </xf>
    <xf numFmtId="0" fontId="54" fillId="0" borderId="70" xfId="14" applyFont="1" applyFill="1" applyBorder="1" applyAlignment="1">
      <alignment horizontal="left" vertical="top" wrapText="1"/>
    </xf>
    <xf numFmtId="49" fontId="54" fillId="0" borderId="118" xfId="14" applyNumberFormat="1" applyFont="1" applyFill="1" applyBorder="1" applyAlignment="1">
      <alignment horizontal="center" vertical="top"/>
    </xf>
    <xf numFmtId="49" fontId="54" fillId="0" borderId="85" xfId="14" applyNumberFormat="1" applyFont="1" applyFill="1" applyBorder="1" applyAlignment="1">
      <alignment horizontal="center" vertical="top"/>
    </xf>
    <xf numFmtId="170" fontId="53" fillId="0" borderId="43" xfId="14" applyNumberFormat="1" applyFont="1" applyFill="1" applyBorder="1" applyAlignment="1">
      <alignment horizontal="right" vertical="center"/>
    </xf>
    <xf numFmtId="170" fontId="53" fillId="0" borderId="87" xfId="14" applyNumberFormat="1" applyFont="1" applyFill="1" applyBorder="1" applyAlignment="1">
      <alignment horizontal="right" vertical="center"/>
    </xf>
    <xf numFmtId="170" fontId="53" fillId="0" borderId="88" xfId="14" applyNumberFormat="1" applyFont="1" applyFill="1" applyBorder="1" applyAlignment="1">
      <alignment horizontal="right" vertical="center"/>
    </xf>
    <xf numFmtId="170" fontId="53" fillId="0" borderId="89" xfId="14" applyNumberFormat="1" applyFont="1" applyFill="1" applyBorder="1" applyAlignment="1">
      <alignment horizontal="right" vertical="center"/>
    </xf>
    <xf numFmtId="170" fontId="53" fillId="0" borderId="102" xfId="14" applyNumberFormat="1" applyFont="1" applyFill="1" applyBorder="1" applyAlignment="1">
      <alignment horizontal="right" vertical="center"/>
    </xf>
    <xf numFmtId="0" fontId="55" fillId="0" borderId="117" xfId="14" quotePrefix="1" applyFont="1" applyFill="1" applyBorder="1" applyAlignment="1">
      <alignment horizontal="left" vertical="top" wrapText="1"/>
    </xf>
    <xf numFmtId="0" fontId="55" fillId="0" borderId="70" xfId="14" quotePrefix="1" applyFont="1" applyFill="1" applyBorder="1" applyAlignment="1">
      <alignment horizontal="left" vertical="top" wrapText="1"/>
    </xf>
    <xf numFmtId="0" fontId="54" fillId="0" borderId="117" xfId="14" applyFont="1" applyFill="1" applyBorder="1" applyAlignment="1">
      <alignment horizontal="right" vertical="top" wrapText="1"/>
    </xf>
    <xf numFmtId="0" fontId="54" fillId="0" borderId="70" xfId="14" applyFont="1" applyFill="1" applyBorder="1" applyAlignment="1">
      <alignment horizontal="right" vertical="top" wrapText="1"/>
    </xf>
    <xf numFmtId="0" fontId="55" fillId="0" borderId="117" xfId="14" applyFont="1" applyFill="1" applyBorder="1" applyAlignment="1">
      <alignment horizontal="left" vertical="top" wrapText="1"/>
    </xf>
    <xf numFmtId="0" fontId="55" fillId="0" borderId="70" xfId="14" applyFont="1" applyFill="1" applyBorder="1" applyAlignment="1">
      <alignment horizontal="left" vertical="top" wrapText="1"/>
    </xf>
    <xf numFmtId="0" fontId="54" fillId="0" borderId="72" xfId="14" applyFont="1" applyFill="1" applyBorder="1" applyAlignment="1">
      <alignment horizontal="right" vertical="top" wrapText="1"/>
    </xf>
    <xf numFmtId="0" fontId="54" fillId="0" borderId="69" xfId="5" applyFont="1" applyFill="1" applyBorder="1" applyAlignment="1">
      <alignment horizontal="left" vertical="top" wrapText="1"/>
    </xf>
    <xf numFmtId="49" fontId="54" fillId="0" borderId="105" xfId="14" applyNumberFormat="1" applyFont="1" applyFill="1" applyBorder="1" applyAlignment="1">
      <alignment horizontal="center" vertical="top"/>
    </xf>
    <xf numFmtId="170" fontId="53" fillId="0" borderId="73" xfId="14" applyNumberFormat="1" applyFont="1" applyFill="1" applyBorder="1" applyAlignment="1">
      <alignment horizontal="right" vertical="center"/>
    </xf>
    <xf numFmtId="170" fontId="53" fillId="0" borderId="108" xfId="14" applyNumberFormat="1" applyFont="1" applyFill="1" applyBorder="1" applyAlignment="1">
      <alignment horizontal="right" vertical="center"/>
    </xf>
    <xf numFmtId="170" fontId="53" fillId="0" borderId="134" xfId="14" applyNumberFormat="1" applyFont="1" applyFill="1" applyBorder="1" applyAlignment="1">
      <alignment horizontal="right" vertical="center"/>
    </xf>
    <xf numFmtId="170" fontId="53" fillId="0" borderId="107" xfId="14" applyNumberFormat="1" applyFont="1" applyFill="1" applyBorder="1" applyAlignment="1">
      <alignment horizontal="right" vertical="center"/>
    </xf>
    <xf numFmtId="0" fontId="54" fillId="0" borderId="66" xfId="14" applyFont="1" applyFill="1" applyBorder="1" applyAlignment="1">
      <alignment horizontal="right" vertical="top" wrapText="1"/>
    </xf>
    <xf numFmtId="0" fontId="54" fillId="6" borderId="116" xfId="14" applyFont="1" applyFill="1" applyBorder="1" applyAlignment="1">
      <alignment horizontal="left" vertical="top" wrapText="1"/>
    </xf>
    <xf numFmtId="0" fontId="54" fillId="6" borderId="71" xfId="14" applyFont="1" applyFill="1" applyBorder="1" applyAlignment="1">
      <alignment horizontal="left" vertical="top" wrapText="1"/>
    </xf>
    <xf numFmtId="0" fontId="55" fillId="0" borderId="70" xfId="14" applyFont="1" applyFill="1" applyBorder="1" applyAlignment="1">
      <alignment horizontal="right" vertical="top" wrapText="1"/>
    </xf>
    <xf numFmtId="0" fontId="55" fillId="0" borderId="66" xfId="14" applyFont="1" applyFill="1" applyBorder="1" applyAlignment="1">
      <alignment horizontal="right" vertical="top" wrapText="1"/>
    </xf>
    <xf numFmtId="0" fontId="54" fillId="6" borderId="69" xfId="14" applyFont="1" applyFill="1" applyBorder="1" applyAlignment="1">
      <alignment horizontal="left" vertical="top" wrapText="1"/>
    </xf>
    <xf numFmtId="0" fontId="54" fillId="6" borderId="116" xfId="14" quotePrefix="1" applyFont="1" applyFill="1" applyBorder="1" applyAlignment="1">
      <alignment horizontal="left" vertical="top" wrapText="1"/>
    </xf>
    <xf numFmtId="0" fontId="54" fillId="6" borderId="71" xfId="14" quotePrefix="1" applyFont="1" applyFill="1" applyBorder="1" applyAlignment="1">
      <alignment horizontal="left" vertical="top" wrapText="1"/>
    </xf>
    <xf numFmtId="0" fontId="55" fillId="0" borderId="71" xfId="14" applyFont="1" applyFill="1" applyBorder="1" applyAlignment="1">
      <alignment horizontal="left" vertical="top" wrapText="1"/>
    </xf>
    <xf numFmtId="0" fontId="54" fillId="0" borderId="116" xfId="14" applyFont="1" applyFill="1" applyBorder="1" applyAlignment="1">
      <alignment horizontal="left" vertical="top" wrapText="1"/>
    </xf>
    <xf numFmtId="0" fontId="54" fillId="0" borderId="71" xfId="14" applyFont="1" applyFill="1" applyBorder="1" applyAlignment="1">
      <alignment horizontal="left" vertical="top" wrapText="1"/>
    </xf>
    <xf numFmtId="0" fontId="55" fillId="0" borderId="72" xfId="14" applyFont="1" applyFill="1" applyBorder="1" applyAlignment="1">
      <alignment horizontal="right" vertical="top" wrapText="1"/>
    </xf>
    <xf numFmtId="0" fontId="55" fillId="0" borderId="116" xfId="14" applyFont="1" applyFill="1" applyBorder="1" applyAlignment="1">
      <alignment horizontal="left" vertical="top" wrapText="1"/>
    </xf>
    <xf numFmtId="0" fontId="55" fillId="0" borderId="69" xfId="14" applyFont="1" applyFill="1" applyBorder="1" applyAlignment="1">
      <alignment horizontal="left" vertical="top" wrapText="1"/>
    </xf>
    <xf numFmtId="49" fontId="55" fillId="0" borderId="105" xfId="14" applyNumberFormat="1" applyFont="1" applyFill="1" applyBorder="1" applyAlignment="1">
      <alignment horizontal="center" vertical="top"/>
    </xf>
    <xf numFmtId="0" fontId="54" fillId="6" borderId="115" xfId="14" applyFont="1" applyFill="1" applyBorder="1" applyAlignment="1">
      <alignment horizontal="left" vertical="top" wrapText="1"/>
    </xf>
    <xf numFmtId="0" fontId="54" fillId="6" borderId="84" xfId="14" applyFont="1" applyFill="1" applyBorder="1" applyAlignment="1">
      <alignment horizontal="left" vertical="top" wrapText="1"/>
    </xf>
    <xf numFmtId="49" fontId="54" fillId="0" borderId="116" xfId="14" applyNumberFormat="1" applyFont="1" applyFill="1" applyBorder="1" applyAlignment="1">
      <alignment horizontal="center" vertical="top"/>
    </xf>
    <xf numFmtId="49" fontId="54" fillId="0" borderId="71" xfId="14" applyNumberFormat="1" applyFont="1" applyFill="1" applyBorder="1" applyAlignment="1">
      <alignment horizontal="center" vertical="top"/>
    </xf>
    <xf numFmtId="0" fontId="55" fillId="6" borderId="115" xfId="14" applyFont="1" applyFill="1" applyBorder="1" applyAlignment="1">
      <alignment horizontal="left" vertical="top" wrapText="1"/>
    </xf>
    <xf numFmtId="0" fontId="55" fillId="6" borderId="84" xfId="14" applyFont="1" applyFill="1" applyBorder="1" applyAlignment="1">
      <alignment horizontal="left" vertical="top" wrapText="1"/>
    </xf>
    <xf numFmtId="49" fontId="55" fillId="0" borderId="116" xfId="14" applyNumberFormat="1" applyFont="1" applyFill="1" applyBorder="1" applyAlignment="1">
      <alignment horizontal="center" vertical="top"/>
    </xf>
    <xf numFmtId="49" fontId="55" fillId="0" borderId="71" xfId="14" applyNumberFormat="1" applyFont="1" applyFill="1" applyBorder="1" applyAlignment="1">
      <alignment horizontal="center" vertical="top"/>
    </xf>
    <xf numFmtId="0" fontId="54" fillId="6" borderId="106" xfId="14" applyFont="1" applyFill="1" applyBorder="1" applyAlignment="1">
      <alignment horizontal="left" vertical="top" wrapText="1"/>
    </xf>
    <xf numFmtId="49" fontId="54" fillId="0" borderId="69" xfId="14" applyNumberFormat="1" applyFont="1" applyFill="1" applyBorder="1" applyAlignment="1">
      <alignment horizontal="center" vertical="top"/>
    </xf>
    <xf numFmtId="0" fontId="55" fillId="0" borderId="115" xfId="14" applyFont="1" applyFill="1" applyBorder="1" applyAlignment="1">
      <alignment horizontal="left" vertical="top" wrapText="1"/>
    </xf>
    <xf numFmtId="0" fontId="55" fillId="0" borderId="84" xfId="14" applyFont="1" applyFill="1" applyBorder="1" applyAlignment="1">
      <alignment horizontal="left" vertical="top" wrapText="1"/>
    </xf>
    <xf numFmtId="170" fontId="72" fillId="0" borderId="116" xfId="14" applyNumberFormat="1" applyFont="1" applyFill="1" applyBorder="1" applyAlignment="1">
      <alignment horizontal="right" vertical="center"/>
    </xf>
    <xf numFmtId="170" fontId="72" fillId="0" borderId="115" xfId="14" applyNumberFormat="1" applyFont="1" applyFill="1" applyBorder="1" applyAlignment="1">
      <alignment horizontal="right" vertical="center"/>
    </xf>
    <xf numFmtId="0" fontId="54" fillId="0" borderId="115" xfId="14" applyFont="1" applyFill="1" applyBorder="1" applyAlignment="1">
      <alignment horizontal="left" vertical="top" wrapText="1"/>
    </xf>
    <xf numFmtId="0" fontId="54" fillId="0" borderId="84" xfId="14" applyFont="1" applyFill="1" applyBorder="1" applyAlignment="1">
      <alignment horizontal="left" vertical="top" wrapText="1"/>
    </xf>
    <xf numFmtId="170" fontId="53" fillId="0" borderId="99" xfId="14" applyNumberFormat="1" applyFont="1" applyFill="1" applyBorder="1" applyAlignment="1">
      <alignment horizontal="right" vertical="center"/>
    </xf>
    <xf numFmtId="170" fontId="53" fillId="0" borderId="85" xfId="14" applyNumberFormat="1" applyFont="1" applyFill="1" applyBorder="1" applyAlignment="1">
      <alignment horizontal="right" vertical="center"/>
    </xf>
    <xf numFmtId="0" fontId="55" fillId="0" borderId="84" xfId="14" applyFont="1" applyFill="1" applyBorder="1" applyAlignment="1">
      <alignment horizontal="center" vertical="center" wrapText="1"/>
    </xf>
    <xf numFmtId="0" fontId="55" fillId="0" borderId="99" xfId="14" applyFont="1" applyFill="1" applyBorder="1" applyAlignment="1">
      <alignment horizontal="center" vertical="center" wrapText="1"/>
    </xf>
    <xf numFmtId="0" fontId="55" fillId="0" borderId="85" xfId="14" applyFont="1" applyFill="1" applyBorder="1" applyAlignment="1">
      <alignment horizontal="center" vertical="center" wrapText="1"/>
    </xf>
    <xf numFmtId="0" fontId="24" fillId="0" borderId="43" xfId="14" applyFill="1" applyBorder="1" applyAlignment="1">
      <alignment horizontal="left" vertical="top" wrapText="1"/>
    </xf>
    <xf numFmtId="0" fontId="54" fillId="0" borderId="87" xfId="14" applyFont="1" applyFill="1" applyBorder="1" applyAlignment="1">
      <alignment horizontal="left" vertical="top" wrapText="1"/>
    </xf>
    <xf numFmtId="0" fontId="54" fillId="0" borderId="88" xfId="14" applyFont="1" applyFill="1" applyBorder="1" applyAlignment="1">
      <alignment horizontal="left" vertical="top" wrapText="1"/>
    </xf>
    <xf numFmtId="0" fontId="54" fillId="0" borderId="89" xfId="14" applyFont="1" applyFill="1" applyBorder="1" applyAlignment="1">
      <alignment horizontal="left" vertical="top" wrapText="1"/>
    </xf>
    <xf numFmtId="0" fontId="55" fillId="0" borderId="87" xfId="14" applyFont="1" applyFill="1" applyBorder="1" applyAlignment="1">
      <alignment horizontal="left" vertical="top" wrapText="1"/>
    </xf>
    <xf numFmtId="0" fontId="55" fillId="0" borderId="88" xfId="14" applyFont="1" applyFill="1" applyBorder="1" applyAlignment="1">
      <alignment horizontal="left" vertical="top" wrapText="1"/>
    </xf>
    <xf numFmtId="0" fontId="55" fillId="0" borderId="89" xfId="14" applyFont="1" applyFill="1" applyBorder="1" applyAlignment="1">
      <alignment horizontal="left" vertical="top" wrapText="1"/>
    </xf>
    <xf numFmtId="0" fontId="55" fillId="6" borderId="87" xfId="14" applyFont="1" applyFill="1" applyBorder="1" applyAlignment="1">
      <alignment horizontal="left" vertical="top" wrapText="1"/>
    </xf>
    <xf numFmtId="0" fontId="55" fillId="6" borderId="88" xfId="14" applyFont="1" applyFill="1" applyBorder="1" applyAlignment="1">
      <alignment horizontal="left" vertical="top" wrapText="1"/>
    </xf>
    <xf numFmtId="0" fontId="55" fillId="6" borderId="89" xfId="14" applyFont="1" applyFill="1" applyBorder="1" applyAlignment="1">
      <alignment horizontal="left" vertical="top" wrapText="1"/>
    </xf>
    <xf numFmtId="0" fontId="54" fillId="6" borderId="87" xfId="14" applyFont="1" applyFill="1" applyBorder="1" applyAlignment="1">
      <alignment horizontal="left" vertical="top" wrapText="1"/>
    </xf>
    <xf numFmtId="0" fontId="54" fillId="6" borderId="88" xfId="14" applyFont="1" applyFill="1" applyBorder="1" applyAlignment="1">
      <alignment horizontal="left" vertical="top" wrapText="1"/>
    </xf>
    <xf numFmtId="0" fontId="54" fillId="6" borderId="89" xfId="14" applyFont="1" applyFill="1" applyBorder="1" applyAlignment="1">
      <alignment horizontal="left" vertical="top" wrapText="1"/>
    </xf>
    <xf numFmtId="0" fontId="24" fillId="6" borderId="71" xfId="14" applyFont="1" applyFill="1" applyBorder="1" applyAlignment="1">
      <alignment horizontal="left" vertical="top" wrapText="1"/>
    </xf>
    <xf numFmtId="170" fontId="53" fillId="0" borderId="84" xfId="14" applyNumberFormat="1" applyFont="1" applyFill="1" applyBorder="1" applyAlignment="1">
      <alignment horizontal="right" vertical="center"/>
    </xf>
    <xf numFmtId="170" fontId="53" fillId="0" borderId="100" xfId="14" applyNumberFormat="1" applyFont="1" applyFill="1" applyBorder="1" applyAlignment="1">
      <alignment horizontal="right" vertical="center"/>
    </xf>
    <xf numFmtId="0" fontId="54" fillId="6" borderId="108" xfId="14" applyFont="1" applyFill="1" applyBorder="1" applyAlignment="1">
      <alignment horizontal="left" vertical="top" wrapText="1"/>
    </xf>
    <xf numFmtId="0" fontId="54" fillId="6" borderId="134" xfId="14" applyFont="1" applyFill="1" applyBorder="1" applyAlignment="1">
      <alignment horizontal="left" vertical="top" wrapText="1"/>
    </xf>
    <xf numFmtId="0" fontId="54" fillId="6" borderId="109" xfId="14" applyFont="1" applyFill="1" applyBorder="1" applyAlignment="1">
      <alignment horizontal="left" vertical="top" wrapText="1"/>
    </xf>
    <xf numFmtId="170" fontId="53" fillId="0" borderId="109" xfId="14" applyNumberFormat="1" applyFont="1" applyFill="1" applyBorder="1" applyAlignment="1">
      <alignment horizontal="right" vertical="center"/>
    </xf>
    <xf numFmtId="0" fontId="55" fillId="6" borderId="71" xfId="14" applyFont="1" applyFill="1" applyBorder="1" applyAlignment="1">
      <alignment horizontal="left" vertical="top" wrapText="1"/>
    </xf>
    <xf numFmtId="0" fontId="40" fillId="6" borderId="71" xfId="14" applyFont="1" applyFill="1" applyBorder="1" applyAlignment="1">
      <alignment horizontal="left" vertical="top" wrapText="1"/>
    </xf>
    <xf numFmtId="170" fontId="72" fillId="0" borderId="84" xfId="14" applyNumberFormat="1" applyFont="1" applyFill="1" applyBorder="1" applyAlignment="1">
      <alignment horizontal="right" vertical="center"/>
    </xf>
    <xf numFmtId="170" fontId="72" fillId="0" borderId="85" xfId="14" applyNumberFormat="1" applyFont="1" applyFill="1" applyBorder="1" applyAlignment="1">
      <alignment horizontal="right" vertical="center"/>
    </xf>
    <xf numFmtId="170" fontId="72" fillId="0" borderId="100" xfId="14" applyNumberFormat="1" applyFont="1" applyFill="1" applyBorder="1" applyAlignment="1">
      <alignment horizontal="right" vertical="center"/>
    </xf>
    <xf numFmtId="0" fontId="55" fillId="0" borderId="87" xfId="14" applyFont="1" applyFill="1" applyBorder="1" applyAlignment="1">
      <alignment horizontal="center" vertical="center" wrapText="1"/>
    </xf>
    <xf numFmtId="0" fontId="55" fillId="0" borderId="88" xfId="14" applyFont="1" applyFill="1" applyBorder="1" applyAlignment="1">
      <alignment horizontal="center" vertical="center" wrapText="1"/>
    </xf>
    <xf numFmtId="0" fontId="55" fillId="6" borderId="99" xfId="14" applyFont="1" applyFill="1" applyBorder="1" applyAlignment="1">
      <alignment horizontal="left" vertical="top" wrapText="1"/>
    </xf>
    <xf numFmtId="0" fontId="55" fillId="6" borderId="85" xfId="14" applyFont="1" applyFill="1" applyBorder="1" applyAlignment="1">
      <alignment horizontal="left" vertical="top" wrapText="1"/>
    </xf>
    <xf numFmtId="0" fontId="54" fillId="6" borderId="87" xfId="14" quotePrefix="1" applyFont="1" applyFill="1" applyBorder="1" applyAlignment="1">
      <alignment horizontal="left" vertical="top" wrapText="1"/>
    </xf>
    <xf numFmtId="0" fontId="54" fillId="6" borderId="88" xfId="14" quotePrefix="1" applyFont="1" applyFill="1" applyBorder="1" applyAlignment="1">
      <alignment horizontal="left" vertical="top" wrapText="1"/>
    </xf>
    <xf numFmtId="0" fontId="54" fillId="6" borderId="89" xfId="14" quotePrefix="1" applyFont="1" applyFill="1" applyBorder="1" applyAlignment="1">
      <alignment horizontal="left" vertical="top" wrapText="1"/>
    </xf>
    <xf numFmtId="0" fontId="55" fillId="6" borderId="87" xfId="14" quotePrefix="1" applyFont="1" applyFill="1" applyBorder="1" applyAlignment="1">
      <alignment horizontal="left" vertical="top" wrapText="1"/>
    </xf>
    <xf numFmtId="0" fontId="55" fillId="6" borderId="88" xfId="14" quotePrefix="1" applyFont="1" applyFill="1" applyBorder="1" applyAlignment="1">
      <alignment horizontal="left" vertical="top" wrapText="1"/>
    </xf>
    <xf numFmtId="0" fontId="55" fillId="6" borderId="89" xfId="14" quotePrefix="1" applyFont="1" applyFill="1" applyBorder="1" applyAlignment="1">
      <alignment horizontal="left" vertical="top" wrapText="1"/>
    </xf>
    <xf numFmtId="0" fontId="73" fillId="6" borderId="87" xfId="14" quotePrefix="1" applyFont="1" applyFill="1" applyBorder="1" applyAlignment="1">
      <alignment horizontal="left" vertical="top" wrapText="1"/>
    </xf>
    <xf numFmtId="0" fontId="73" fillId="6" borderId="88" xfId="14" quotePrefix="1" applyFont="1" applyFill="1" applyBorder="1" applyAlignment="1">
      <alignment horizontal="left" vertical="top" wrapText="1"/>
    </xf>
    <xf numFmtId="0" fontId="73" fillId="6" borderId="89" xfId="14" quotePrefix="1" applyFont="1" applyFill="1" applyBorder="1" applyAlignment="1">
      <alignment horizontal="left" vertical="top" wrapText="1"/>
    </xf>
    <xf numFmtId="0" fontId="73" fillId="6" borderId="87" xfId="14" applyFont="1" applyFill="1" applyBorder="1" applyAlignment="1">
      <alignment horizontal="left" vertical="top" wrapText="1"/>
    </xf>
    <xf numFmtId="0" fontId="73" fillId="6" borderId="88" xfId="14" applyFont="1" applyFill="1" applyBorder="1" applyAlignment="1">
      <alignment horizontal="left" vertical="top" wrapText="1"/>
    </xf>
    <xf numFmtId="0" fontId="73" fillId="6" borderId="89" xfId="14" applyFont="1" applyFill="1" applyBorder="1" applyAlignment="1">
      <alignment horizontal="left" vertical="top" wrapText="1"/>
    </xf>
  </cellXfs>
  <cellStyles count="19">
    <cellStyle name="%" xfId="13" xr:uid="{00000000-0005-0000-0000-000000000000}"/>
    <cellStyle name="Comma 2" xfId="9" xr:uid="{00000000-0005-0000-0000-000001000000}"/>
    <cellStyle name="Hyperlink 2" xfId="7" xr:uid="{00000000-0005-0000-0000-000003000000}"/>
    <cellStyle name="Hyperlink 3" xfId="18" xr:uid="{00000000-0005-0000-0000-000004000000}"/>
    <cellStyle name="Normal 2" xfId="2" xr:uid="{00000000-0005-0000-0000-000006000000}"/>
    <cellStyle name="Normal 3" xfId="5" xr:uid="{00000000-0005-0000-0000-000007000000}"/>
    <cellStyle name="Normal 3 2" xfId="14" xr:uid="{00000000-0005-0000-0000-000008000000}"/>
    <cellStyle name="Normal 4" xfId="4" xr:uid="{00000000-0005-0000-0000-000009000000}"/>
    <cellStyle name="Normal 5" xfId="8" xr:uid="{00000000-0005-0000-0000-00000A000000}"/>
    <cellStyle name="Normal 5 2" xfId="12" xr:uid="{00000000-0005-0000-0000-00000B000000}"/>
    <cellStyle name="Normal_Coffee Exporter FR1" xfId="6" xr:uid="{00000000-0005-0000-0000-00000C000000}"/>
    <cellStyle name="Normálna" xfId="0" builtinId="0"/>
    <cellStyle name="normálne_Tax bridge and Specification of deferred taxcomm_poslane_svedsko" xfId="10" xr:uid="{00000000-0005-0000-0000-000011000000}"/>
    <cellStyle name="normální_cashflow96" xfId="11" xr:uid="{00000000-0005-0000-0000-000012000000}"/>
    <cellStyle name="Percent 2" xfId="3" xr:uid="{00000000-0005-0000-0000-000014000000}"/>
    <cellStyle name="Percentá" xfId="1" builtinId="5"/>
    <cellStyle name="S6" xfId="15" xr:uid="{00000000-0005-0000-0000-000015000000}"/>
    <cellStyle name="S8" xfId="16" xr:uid="{00000000-0005-0000-0000-000016000000}"/>
    <cellStyle name="Style 1" xfId="17" xr:uid="{00000000-0005-0000-0000-000017000000}"/>
  </cellStyles>
  <dxfs count="262">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a16="http://schemas.microsoft.com/office/drawing/2014/main" id="{00000000-0008-0000-3E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mrnkp\LOCALS~1\Temp\notes42C9D0\smigi\te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s>
    <sheetDataSet>
      <sheetData sheetId="0"/>
      <sheetData sheetId="1"/>
      <sheetData sheetId="2"/>
      <sheetData sheetId="3" refreshError="1"/>
      <sheetData sheetId="4" refreshError="1"/>
      <sheetData sheetId="5" refreshError="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C6"/>
  <sheetViews>
    <sheetView showGridLines="0" zoomScale="115" zoomScaleNormal="115" workbookViewId="0">
      <selection activeCell="B10" sqref="B10"/>
    </sheetView>
  </sheetViews>
  <sheetFormatPr defaultRowHeight="15" x14ac:dyDescent="0.25"/>
  <cols>
    <col min="1" max="1" width="33.28515625" customWidth="1"/>
    <col min="2" max="3" width="26.140625" customWidth="1"/>
  </cols>
  <sheetData>
    <row r="1" spans="1:3" ht="17.25" thickBot="1" x14ac:dyDescent="0.35">
      <c r="A1" s="1" t="s">
        <v>0</v>
      </c>
    </row>
    <row r="2" spans="1:3" ht="21.75" customHeight="1" thickTop="1" thickBot="1" x14ac:dyDescent="0.3">
      <c r="A2" s="7" t="s">
        <v>1</v>
      </c>
      <c r="B2" s="8" t="s">
        <v>2</v>
      </c>
      <c r="C2" s="8" t="s">
        <v>3</v>
      </c>
    </row>
    <row r="3" spans="1:3" ht="22.5" customHeight="1" thickTop="1" thickBot="1" x14ac:dyDescent="0.3">
      <c r="A3" s="9" t="s">
        <v>4</v>
      </c>
      <c r="B3" s="10"/>
      <c r="C3" s="10"/>
    </row>
    <row r="4" spans="1:3" ht="22.5" customHeight="1" thickBot="1" x14ac:dyDescent="0.3">
      <c r="A4" s="11" t="s">
        <v>5</v>
      </c>
      <c r="B4" s="12"/>
      <c r="C4" s="12"/>
    </row>
    <row r="5" spans="1:3" ht="22.5" customHeight="1" thickBot="1" x14ac:dyDescent="0.3">
      <c r="A5" s="13" t="s">
        <v>6</v>
      </c>
      <c r="B5" s="14"/>
      <c r="C5" s="14"/>
    </row>
    <row r="6" spans="1:3" ht="15.75" thickTop="1" x14ac:dyDescent="0.25"/>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F20"/>
  <sheetViews>
    <sheetView showGridLines="0" zoomScaleNormal="100" workbookViewId="0">
      <selection activeCell="F19" sqref="F19"/>
    </sheetView>
  </sheetViews>
  <sheetFormatPr defaultRowHeight="15" x14ac:dyDescent="0.25"/>
  <cols>
    <col min="1" max="1" width="21.28515625" customWidth="1"/>
    <col min="2" max="4" width="12.7109375" customWidth="1"/>
    <col min="5" max="5" width="14.28515625" customWidth="1"/>
    <col min="6" max="6" width="12.7109375" customWidth="1"/>
  </cols>
  <sheetData>
    <row r="1" spans="1:6" ht="17.25" thickBot="1" x14ac:dyDescent="0.35">
      <c r="A1" s="2" t="s">
        <v>59</v>
      </c>
    </row>
    <row r="2" spans="1:6" ht="16.5" thickTop="1" thickBot="1" x14ac:dyDescent="0.3">
      <c r="A2" s="935" t="s">
        <v>60</v>
      </c>
      <c r="B2" s="950" t="s">
        <v>2</v>
      </c>
      <c r="C2" s="951"/>
      <c r="D2" s="951"/>
      <c r="E2" s="951"/>
      <c r="F2" s="952"/>
    </row>
    <row r="3" spans="1:6" ht="70.5" customHeight="1" thickBot="1" x14ac:dyDescent="0.3">
      <c r="A3" s="942"/>
      <c r="B3" s="54" t="s">
        <v>61</v>
      </c>
      <c r="C3" s="54" t="s">
        <v>62</v>
      </c>
      <c r="D3" s="37" t="s">
        <v>412</v>
      </c>
      <c r="E3" s="54" t="s">
        <v>413</v>
      </c>
      <c r="F3" s="54" t="s">
        <v>64</v>
      </c>
    </row>
    <row r="4" spans="1:6" ht="16.5" thickTop="1" thickBot="1" x14ac:dyDescent="0.3">
      <c r="A4" s="135" t="s">
        <v>65</v>
      </c>
      <c r="B4" s="50"/>
      <c r="C4" s="50"/>
      <c r="D4" s="50"/>
      <c r="E4" s="50"/>
      <c r="F4" s="51"/>
    </row>
    <row r="5" spans="1:6" ht="16.5" thickTop="1" thickBot="1" x14ac:dyDescent="0.3">
      <c r="A5" s="136"/>
      <c r="B5" s="52"/>
      <c r="C5" s="52"/>
      <c r="D5" s="19"/>
      <c r="E5" s="19"/>
      <c r="F5" s="12"/>
    </row>
    <row r="6" spans="1:6" ht="15.75" thickBot="1" x14ac:dyDescent="0.3">
      <c r="A6" s="136"/>
      <c r="B6" s="52"/>
      <c r="C6" s="52"/>
      <c r="D6" s="19"/>
      <c r="E6" s="19"/>
      <c r="F6" s="12"/>
    </row>
    <row r="7" spans="1:6" ht="15.75" thickBot="1" x14ac:dyDescent="0.3">
      <c r="A7" s="137"/>
      <c r="B7" s="53"/>
      <c r="C7" s="53"/>
      <c r="D7" s="23"/>
      <c r="E7" s="23"/>
      <c r="F7" s="14"/>
    </row>
    <row r="8" spans="1:6" ht="16.5" thickTop="1" thickBot="1" x14ac:dyDescent="0.3">
      <c r="A8" s="135" t="s">
        <v>66</v>
      </c>
      <c r="B8" s="50"/>
      <c r="C8" s="50"/>
      <c r="D8" s="50"/>
      <c r="E8" s="50"/>
      <c r="F8" s="51"/>
    </row>
    <row r="9" spans="1:6" ht="16.5" thickTop="1" thickBot="1" x14ac:dyDescent="0.3">
      <c r="A9" s="136"/>
      <c r="B9" s="52"/>
      <c r="C9" s="52"/>
      <c r="D9" s="19"/>
      <c r="E9" s="19"/>
      <c r="F9" s="12"/>
    </row>
    <row r="10" spans="1:6" ht="15.75" thickBot="1" x14ac:dyDescent="0.3">
      <c r="A10" s="136"/>
      <c r="B10" s="52"/>
      <c r="C10" s="52"/>
      <c r="D10" s="19"/>
      <c r="E10" s="19"/>
      <c r="F10" s="12"/>
    </row>
    <row r="11" spans="1:6" ht="15.75" thickBot="1" x14ac:dyDescent="0.3">
      <c r="A11" s="137"/>
      <c r="B11" s="53"/>
      <c r="C11" s="53"/>
      <c r="D11" s="23"/>
      <c r="E11" s="23"/>
      <c r="F11" s="14"/>
    </row>
    <row r="12" spans="1:6" ht="16.5" thickTop="1" thickBot="1" x14ac:dyDescent="0.3">
      <c r="A12" s="135" t="s">
        <v>67</v>
      </c>
      <c r="B12" s="50"/>
      <c r="C12" s="50"/>
      <c r="D12" s="50"/>
      <c r="E12" s="50"/>
      <c r="F12" s="51"/>
    </row>
    <row r="13" spans="1:6" ht="16.5" thickTop="1" thickBot="1" x14ac:dyDescent="0.3">
      <c r="A13" s="136"/>
      <c r="B13" s="52"/>
      <c r="C13" s="52"/>
      <c r="D13" s="19"/>
      <c r="E13" s="19"/>
      <c r="F13" s="12"/>
    </row>
    <row r="14" spans="1:6" ht="15.75" thickBot="1" x14ac:dyDescent="0.3">
      <c r="A14" s="136"/>
      <c r="B14" s="52"/>
      <c r="C14" s="52"/>
      <c r="D14" s="19"/>
      <c r="E14" s="19"/>
      <c r="F14" s="12"/>
    </row>
    <row r="15" spans="1:6" ht="15.75" thickBot="1" x14ac:dyDescent="0.3">
      <c r="A15" s="137"/>
      <c r="B15" s="53"/>
      <c r="C15" s="53"/>
      <c r="D15" s="23"/>
      <c r="E15" s="23"/>
      <c r="F15" s="14"/>
    </row>
    <row r="16" spans="1:6" ht="16.5" thickTop="1" thickBot="1" x14ac:dyDescent="0.3">
      <c r="A16" s="135" t="s">
        <v>68</v>
      </c>
      <c r="B16" s="50"/>
      <c r="C16" s="50"/>
      <c r="D16" s="50"/>
      <c r="E16" s="50"/>
      <c r="F16" s="51"/>
    </row>
    <row r="17" spans="1:6" ht="16.5" thickTop="1" thickBot="1" x14ac:dyDescent="0.3">
      <c r="A17" s="138"/>
      <c r="B17" s="52"/>
      <c r="C17" s="52"/>
      <c r="D17" s="19"/>
      <c r="E17" s="19"/>
      <c r="F17" s="12"/>
    </row>
    <row r="18" spans="1:6" ht="15.75" thickBot="1" x14ac:dyDescent="0.3">
      <c r="A18" s="83"/>
      <c r="B18" s="53"/>
      <c r="C18" s="53"/>
      <c r="D18" s="170"/>
      <c r="E18" s="44"/>
      <c r="F18" s="171"/>
    </row>
    <row r="19" spans="1:6" ht="24" thickTop="1" thickBot="1" x14ac:dyDescent="0.3">
      <c r="A19" s="22" t="s">
        <v>69</v>
      </c>
      <c r="B19" s="31" t="s">
        <v>18</v>
      </c>
      <c r="C19" s="31" t="s">
        <v>18</v>
      </c>
      <c r="D19" s="31" t="s">
        <v>18</v>
      </c>
      <c r="E19" s="31" t="s">
        <v>18</v>
      </c>
      <c r="F19" s="14">
        <f>SUM(F17:F18)+SUM(F13:F15)+SUM(F9:F11)+SUM(F5:F7)</f>
        <v>0</v>
      </c>
    </row>
    <row r="20" spans="1:6" ht="15.75" thickTop="1" x14ac:dyDescent="0.25"/>
  </sheetData>
  <mergeCells count="2">
    <mergeCell ref="A2:A3"/>
    <mergeCell ref="B2:F2"/>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M8"/>
  <sheetViews>
    <sheetView showGridLines="0" zoomScaleNormal="100" workbookViewId="0">
      <selection activeCell="I1" sqref="I1:M1"/>
    </sheetView>
  </sheetViews>
  <sheetFormatPr defaultRowHeight="15" outlineLevelCol="1" x14ac:dyDescent="0.25"/>
  <cols>
    <col min="1" max="1" width="17.140625" customWidth="1"/>
    <col min="2" max="2" width="12.42578125" customWidth="1"/>
    <col min="3" max="7" width="11.42578125" customWidth="1"/>
    <col min="8" max="8" width="9.140625" style="294"/>
    <col min="9" max="9" width="9.140625" style="289" customWidth="1" outlineLevel="1"/>
    <col min="10" max="11" width="9.140625" customWidth="1" outlineLevel="1"/>
    <col min="12" max="12" width="17" customWidth="1" outlineLevel="1"/>
    <col min="13" max="13" width="19.7109375" style="294" customWidth="1"/>
  </cols>
  <sheetData>
    <row r="1" spans="1:13" ht="17.25" thickBot="1" x14ac:dyDescent="0.35">
      <c r="A1" s="1" t="s">
        <v>70</v>
      </c>
      <c r="I1" s="953" t="s">
        <v>946</v>
      </c>
      <c r="J1" s="954"/>
      <c r="K1" s="954"/>
      <c r="L1" s="954"/>
      <c r="M1" s="955"/>
    </row>
    <row r="2" spans="1:13" ht="74.25" customHeight="1" thickTop="1" thickBot="1" x14ac:dyDescent="0.3">
      <c r="A2" s="56" t="s">
        <v>416</v>
      </c>
      <c r="B2" s="56" t="s">
        <v>71</v>
      </c>
      <c r="C2" s="35" t="s">
        <v>414</v>
      </c>
      <c r="D2" s="56" t="s">
        <v>72</v>
      </c>
      <c r="E2" s="56" t="s">
        <v>73</v>
      </c>
      <c r="F2" s="35" t="s">
        <v>415</v>
      </c>
      <c r="G2" s="56" t="s">
        <v>79</v>
      </c>
      <c r="H2" s="290"/>
      <c r="I2" s="56" t="s">
        <v>414</v>
      </c>
      <c r="J2" s="56" t="s">
        <v>72</v>
      </c>
      <c r="K2" s="56" t="s">
        <v>73</v>
      </c>
      <c r="L2" s="174" t="s">
        <v>415</v>
      </c>
      <c r="M2" s="56" t="s">
        <v>79</v>
      </c>
    </row>
    <row r="3" spans="1:13" ht="27" customHeight="1" thickTop="1" thickBot="1" x14ac:dyDescent="0.3">
      <c r="A3" s="11" t="s">
        <v>74</v>
      </c>
      <c r="B3" s="59"/>
      <c r="C3" s="19"/>
      <c r="D3" s="19"/>
      <c r="E3" s="19"/>
      <c r="F3" s="19"/>
      <c r="G3" s="12">
        <f>SUM(C3:F3)</f>
        <v>0</v>
      </c>
      <c r="J3" s="290"/>
      <c r="K3" s="290"/>
      <c r="L3" s="290"/>
      <c r="M3" s="295">
        <f>SUM(C3:F3)-G3</f>
        <v>0</v>
      </c>
    </row>
    <row r="4" spans="1:13" ht="27" customHeight="1" thickBot="1" x14ac:dyDescent="0.3">
      <c r="A4" s="11" t="s">
        <v>75</v>
      </c>
      <c r="B4" s="59"/>
      <c r="C4" s="19"/>
      <c r="D4" s="19"/>
      <c r="E4" s="19"/>
      <c r="F4" s="19"/>
      <c r="G4" s="12">
        <f>SUM(C4:F4)</f>
        <v>0</v>
      </c>
      <c r="J4" s="290"/>
      <c r="K4" s="290"/>
      <c r="L4" s="290"/>
      <c r="M4" s="295">
        <f t="shared" ref="M4" si="0">SUM(C4:F4)-G4</f>
        <v>0</v>
      </c>
    </row>
    <row r="5" spans="1:13" ht="27" customHeight="1" thickBot="1" x14ac:dyDescent="0.3">
      <c r="A5" s="11" t="s">
        <v>76</v>
      </c>
      <c r="B5" s="59"/>
      <c r="C5" s="19"/>
      <c r="D5" s="19"/>
      <c r="E5" s="19"/>
      <c r="F5" s="19"/>
      <c r="G5" s="12">
        <f>SUM(C5:F5)</f>
        <v>0</v>
      </c>
      <c r="J5" s="290"/>
      <c r="K5" s="290"/>
      <c r="L5" s="290"/>
      <c r="M5" s="295">
        <f>SUM(C5:F5)-G5</f>
        <v>0</v>
      </c>
    </row>
    <row r="6" spans="1:13" ht="27" customHeight="1" thickBot="1" x14ac:dyDescent="0.3">
      <c r="A6" s="11" t="s">
        <v>77</v>
      </c>
      <c r="B6" s="59"/>
      <c r="C6" s="19"/>
      <c r="D6" s="19"/>
      <c r="E6" s="19"/>
      <c r="F6" s="19"/>
      <c r="G6" s="12">
        <f>SUM(C6:F6)</f>
        <v>0</v>
      </c>
      <c r="J6" s="290"/>
      <c r="K6" s="290"/>
      <c r="L6" s="290"/>
      <c r="M6" s="295">
        <f>SUM(C6:F6)-G6</f>
        <v>0</v>
      </c>
    </row>
    <row r="7" spans="1:13" ht="27" customHeight="1" thickBot="1" x14ac:dyDescent="0.3">
      <c r="A7" s="22" t="s">
        <v>78</v>
      </c>
      <c r="B7" s="58" t="s">
        <v>18</v>
      </c>
      <c r="C7" s="55">
        <f>SUM(C3:C6)</f>
        <v>0</v>
      </c>
      <c r="D7" s="55">
        <f>SUM(D3:D6)</f>
        <v>0</v>
      </c>
      <c r="E7" s="55">
        <f>SUM(E3:E6)</f>
        <v>0</v>
      </c>
      <c r="F7" s="55">
        <f>SUM(F3:F6)</f>
        <v>0</v>
      </c>
      <c r="G7" s="57">
        <f>SUM(G3:G6)</f>
        <v>0</v>
      </c>
      <c r="I7" s="292">
        <f>SUM(C3:C6)-C7</f>
        <v>0</v>
      </c>
      <c r="J7" s="291">
        <f>SUM(D3:D6)-D7</f>
        <v>0</v>
      </c>
      <c r="K7" s="291">
        <f>SUM(E3:E6)-E7</f>
        <v>0</v>
      </c>
      <c r="L7" s="291">
        <f>SUM(F3:F6)-F7</f>
        <v>0</v>
      </c>
      <c r="M7" s="295">
        <f>SUM(G3:G6)-G7</f>
        <v>0</v>
      </c>
    </row>
    <row r="8" spans="1:13" ht="15.75" thickTop="1" x14ac:dyDescent="0.25"/>
  </sheetData>
  <mergeCells count="1">
    <mergeCell ref="I1:M1"/>
  </mergeCells>
  <conditionalFormatting sqref="I3:M7">
    <cfRule type="cellIs" dxfId="129" priority="5" operator="lessThan">
      <formula>0</formula>
    </cfRule>
    <cfRule type="cellIs" dxfId="128" priority="6" operator="greaterThan">
      <formula>0</formula>
    </cfRule>
    <cfRule type="cellIs" dxfId="127" priority="7" operator="lessThan">
      <formula>0</formula>
    </cfRule>
    <cfRule type="cellIs" dxfId="126" priority="8" operator="greaterThan">
      <formula>0</formula>
    </cfRule>
  </conditionalFormatting>
  <conditionalFormatting sqref="I3:M7">
    <cfRule type="cellIs" dxfId="125" priority="1" operator="lessThan">
      <formula>0</formula>
    </cfRule>
    <cfRule type="cellIs" dxfId="124" priority="2" operator="greaterThan">
      <formula>0</formula>
    </cfRule>
    <cfRule type="cellIs" dxfId="123" priority="3" operator="lessThan">
      <formula>0</formula>
    </cfRule>
    <cfRule type="cellIs" dxfId="122" priority="4" operator="greaterThan">
      <formula>0</formula>
    </cfRule>
  </conditionalFormatting>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L8"/>
  <sheetViews>
    <sheetView showGridLines="0" zoomScaleNormal="100" workbookViewId="0">
      <selection activeCell="F9" sqref="F9"/>
    </sheetView>
  </sheetViews>
  <sheetFormatPr defaultRowHeight="15" outlineLevelCol="1" x14ac:dyDescent="0.25"/>
  <cols>
    <col min="1" max="1" width="20.42578125" customWidth="1"/>
    <col min="2" max="6" width="13.28515625" customWidth="1"/>
    <col min="7" max="7" width="17.5703125" style="294" customWidth="1"/>
    <col min="8" max="8" width="9.140625" style="289" customWidth="1" outlineLevel="1"/>
    <col min="9" max="11" width="9.140625" customWidth="1" outlineLevel="1"/>
    <col min="12" max="12" width="23.5703125" style="294" customWidth="1"/>
  </cols>
  <sheetData>
    <row r="1" spans="1:12" ht="17.25" thickBot="1" x14ac:dyDescent="0.35">
      <c r="A1" s="1" t="s">
        <v>80</v>
      </c>
      <c r="H1" s="947" t="s">
        <v>946</v>
      </c>
      <c r="I1" s="948"/>
      <c r="J1" s="948"/>
      <c r="K1" s="948"/>
      <c r="L1" s="949"/>
    </row>
    <row r="2" spans="1:12" ht="58.5" customHeight="1" thickTop="1" thickBot="1" x14ac:dyDescent="0.3">
      <c r="A2" s="56" t="s">
        <v>81</v>
      </c>
      <c r="B2" s="35" t="s">
        <v>414</v>
      </c>
      <c r="C2" s="56" t="s">
        <v>72</v>
      </c>
      <c r="D2" s="56" t="s">
        <v>73</v>
      </c>
      <c r="E2" s="56" t="s">
        <v>417</v>
      </c>
      <c r="F2" s="35" t="s">
        <v>30</v>
      </c>
      <c r="G2" s="290"/>
      <c r="H2" s="56" t="s">
        <v>414</v>
      </c>
      <c r="I2" s="56" t="s">
        <v>72</v>
      </c>
      <c r="J2" s="56" t="s">
        <v>73</v>
      </c>
      <c r="K2" s="56" t="s">
        <v>417</v>
      </c>
      <c r="L2" s="56" t="s">
        <v>30</v>
      </c>
    </row>
    <row r="3" spans="1:12" ht="27" customHeight="1" thickTop="1" thickBot="1" x14ac:dyDescent="0.3">
      <c r="A3" s="11" t="s">
        <v>74</v>
      </c>
      <c r="B3" s="19"/>
      <c r="C3" s="19"/>
      <c r="D3" s="19"/>
      <c r="E3" s="19"/>
      <c r="F3" s="12">
        <f>SUM(B3:E3)</f>
        <v>0</v>
      </c>
      <c r="I3" s="290"/>
      <c r="J3" s="290"/>
      <c r="K3" s="290"/>
      <c r="L3" s="295">
        <f>SUM(B3:E3)-F3</f>
        <v>0</v>
      </c>
    </row>
    <row r="4" spans="1:12" ht="27" customHeight="1" thickBot="1" x14ac:dyDescent="0.3">
      <c r="A4" s="11" t="s">
        <v>82</v>
      </c>
      <c r="B4" s="19"/>
      <c r="C4" s="19"/>
      <c r="D4" s="19"/>
      <c r="E4" s="19"/>
      <c r="F4" s="12">
        <f>SUM(B4:E4)</f>
        <v>0</v>
      </c>
      <c r="I4" s="290"/>
      <c r="J4" s="290"/>
      <c r="K4" s="290"/>
      <c r="L4" s="295">
        <f>SUM(B4:E4)-F4</f>
        <v>0</v>
      </c>
    </row>
    <row r="5" spans="1:12" ht="27" customHeight="1" thickBot="1" x14ac:dyDescent="0.3">
      <c r="A5" s="11" t="s">
        <v>83</v>
      </c>
      <c r="B5" s="19"/>
      <c r="C5" s="19"/>
      <c r="D5" s="19"/>
      <c r="E5" s="19"/>
      <c r="F5" s="12">
        <f>SUM(B5:E5)</f>
        <v>0</v>
      </c>
      <c r="I5" s="290"/>
      <c r="J5" s="290"/>
      <c r="K5" s="290"/>
      <c r="L5" s="295">
        <f t="shared" ref="L5:L6" si="0">SUM(B5:E5)-F5</f>
        <v>0</v>
      </c>
    </row>
    <row r="6" spans="1:12" ht="27" customHeight="1" thickBot="1" x14ac:dyDescent="0.3">
      <c r="A6" s="11" t="s">
        <v>77</v>
      </c>
      <c r="B6" s="19"/>
      <c r="C6" s="19"/>
      <c r="D6" s="19"/>
      <c r="E6" s="19"/>
      <c r="F6" s="12">
        <f>SUM(B6:E6)</f>
        <v>0</v>
      </c>
      <c r="I6" s="290"/>
      <c r="J6" s="290"/>
      <c r="K6" s="290"/>
      <c r="L6" s="295">
        <f t="shared" si="0"/>
        <v>0</v>
      </c>
    </row>
    <row r="7" spans="1:12" ht="27" customHeight="1" thickBot="1" x14ac:dyDescent="0.3">
      <c r="A7" s="22" t="s">
        <v>84</v>
      </c>
      <c r="B7" s="55">
        <f>SUM(B3:B6)</f>
        <v>0</v>
      </c>
      <c r="C7" s="55">
        <f>SUM(C3:C6)</f>
        <v>0</v>
      </c>
      <c r="D7" s="55">
        <f>SUM(D3:D6)</f>
        <v>0</v>
      </c>
      <c r="E7" s="55">
        <f>SUM(E3:E6)</f>
        <v>0</v>
      </c>
      <c r="F7" s="57">
        <f>SUM(F3:F6)</f>
        <v>0</v>
      </c>
      <c r="H7" s="292">
        <f>SUM(B3:B6)-B7</f>
        <v>0</v>
      </c>
      <c r="I7" s="291">
        <f>SUM(C3:C6)-C7</f>
        <v>0</v>
      </c>
      <c r="J7" s="291">
        <f>SUM(D3:D6)-D7</f>
        <v>0</v>
      </c>
      <c r="K7" s="291">
        <f>SUM(E3:E6)-E7</f>
        <v>0</v>
      </c>
      <c r="L7" s="295">
        <f>SUM(F3:F6)-F7</f>
        <v>0</v>
      </c>
    </row>
    <row r="8" spans="1:12" ht="15.75" thickTop="1" x14ac:dyDescent="0.25"/>
  </sheetData>
  <mergeCells count="1">
    <mergeCell ref="H1:L1"/>
  </mergeCells>
  <conditionalFormatting sqref="H3:L7">
    <cfRule type="cellIs" dxfId="121" priority="1" operator="lessThan">
      <formula>0</formula>
    </cfRule>
    <cfRule type="cellIs" dxfId="120" priority="2" operator="greaterThan">
      <formula>0</formula>
    </cfRule>
    <cfRule type="cellIs" dxfId="119" priority="3" operator="lessThan">
      <formula>0</formula>
    </cfRule>
    <cfRule type="cellIs" dxfId="118" priority="4" operator="greaterThan">
      <formula>0</formula>
    </cfRule>
  </conditionalFormatting>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5" outlineLevelCol="1" x14ac:dyDescent="0.25"/>
  <cols>
    <col min="1" max="1" width="18.5703125" customWidth="1"/>
    <col min="2" max="6" width="13.5703125" customWidth="1"/>
    <col min="7" max="7" width="17.5703125" style="294" customWidth="1"/>
    <col min="8" max="8" width="13.42578125" style="290" customWidth="1" outlineLevel="1"/>
    <col min="9" max="10" width="13.42578125" customWidth="1" outlineLevel="1"/>
    <col min="11" max="11" width="21.140625" customWidth="1" outlineLevel="1"/>
    <col min="12" max="12" width="24.7109375" style="294" customWidth="1"/>
    <col min="14" max="14" width="22" style="296" customWidth="1"/>
    <col min="22" max="22" width="9.140625" style="290"/>
  </cols>
  <sheetData>
    <row r="1" spans="1:22" ht="16.5" x14ac:dyDescent="0.3">
      <c r="A1" s="1" t="s">
        <v>85</v>
      </c>
      <c r="H1" s="947" t="s">
        <v>946</v>
      </c>
      <c r="I1" s="948"/>
      <c r="J1" s="948"/>
      <c r="K1" s="948"/>
      <c r="L1" s="949"/>
      <c r="N1" s="304" t="s">
        <v>948</v>
      </c>
      <c r="O1" s="299"/>
      <c r="P1" s="299"/>
      <c r="Q1" s="299"/>
      <c r="R1" s="299"/>
      <c r="S1" s="299"/>
      <c r="T1" s="299"/>
      <c r="U1" s="299"/>
      <c r="V1" s="299"/>
    </row>
    <row r="2" spans="1:22" ht="17.25" thickBot="1" x14ac:dyDescent="0.35">
      <c r="A2" s="2" t="s">
        <v>8</v>
      </c>
    </row>
    <row r="3" spans="1:22" ht="16.5" thickTop="1" thickBot="1" x14ac:dyDescent="0.3">
      <c r="A3" s="935" t="s">
        <v>86</v>
      </c>
      <c r="B3" s="937" t="s">
        <v>2</v>
      </c>
      <c r="C3" s="943"/>
      <c r="D3" s="943"/>
      <c r="E3" s="943"/>
      <c r="F3" s="938"/>
    </row>
    <row r="4" spans="1:22" ht="60" customHeight="1" thickTop="1" thickBot="1" x14ac:dyDescent="0.3">
      <c r="A4" s="936"/>
      <c r="B4" s="545" t="s">
        <v>87</v>
      </c>
      <c r="C4" s="18" t="s">
        <v>419</v>
      </c>
      <c r="D4" s="545" t="s">
        <v>1295</v>
      </c>
      <c r="E4" s="18" t="s">
        <v>421</v>
      </c>
      <c r="F4" s="545" t="s">
        <v>89</v>
      </c>
      <c r="G4" s="290"/>
      <c r="H4" s="56" t="s">
        <v>87</v>
      </c>
      <c r="I4" s="341" t="s">
        <v>420</v>
      </c>
      <c r="J4" s="56" t="s">
        <v>423</v>
      </c>
      <c r="K4" s="341" t="s">
        <v>421</v>
      </c>
      <c r="L4" s="56" t="s">
        <v>89</v>
      </c>
      <c r="N4" s="56" t="s">
        <v>89</v>
      </c>
    </row>
    <row r="5" spans="1:22" ht="23.25" customHeight="1" thickTop="1" thickBot="1" x14ac:dyDescent="0.3">
      <c r="A5" s="11" t="s">
        <v>90</v>
      </c>
      <c r="B5" s="19"/>
      <c r="C5" s="19"/>
      <c r="D5" s="19"/>
      <c r="E5" s="19"/>
      <c r="F5" s="12">
        <f>SUM(B5:E5)</f>
        <v>0</v>
      </c>
      <c r="I5" s="290"/>
      <c r="J5" s="290"/>
      <c r="K5" s="290"/>
      <c r="L5" s="295">
        <f>SUM(B5:E5)-F5</f>
        <v>0</v>
      </c>
      <c r="N5" s="303">
        <f>F5-'BS old'!E41</f>
        <v>0</v>
      </c>
    </row>
    <row r="6" spans="1:22" ht="23.25" customHeight="1" thickBot="1" x14ac:dyDescent="0.3">
      <c r="A6" s="11" t="s">
        <v>98</v>
      </c>
      <c r="B6" s="19"/>
      <c r="C6" s="19"/>
      <c r="D6" s="19"/>
      <c r="E6" s="19"/>
      <c r="F6" s="12">
        <f t="shared" ref="F6:F11" si="0">SUM(B6:E6)</f>
        <v>0</v>
      </c>
      <c r="I6" s="290"/>
      <c r="J6" s="290"/>
      <c r="K6" s="290"/>
      <c r="L6" s="295">
        <f t="shared" ref="L6:L11" si="1">SUM(B6:E6)-F6</f>
        <v>0</v>
      </c>
      <c r="N6" s="303">
        <f>F6-'BS old'!E42</f>
        <v>0</v>
      </c>
    </row>
    <row r="7" spans="1:22" ht="23.25" customHeight="1" thickBot="1" x14ac:dyDescent="0.3">
      <c r="A7" s="11" t="s">
        <v>91</v>
      </c>
      <c r="B7" s="19"/>
      <c r="C7" s="19"/>
      <c r="D7" s="19"/>
      <c r="E7" s="19"/>
      <c r="F7" s="12">
        <f t="shared" si="0"/>
        <v>0</v>
      </c>
      <c r="I7" s="290"/>
      <c r="J7" s="290"/>
      <c r="K7" s="290"/>
      <c r="L7" s="295">
        <f t="shared" si="1"/>
        <v>0</v>
      </c>
      <c r="N7" s="303">
        <f>F7-'BS old'!E43</f>
        <v>0</v>
      </c>
    </row>
    <row r="8" spans="1:22" ht="23.25" customHeight="1" thickBot="1" x14ac:dyDescent="0.3">
      <c r="A8" s="11" t="s">
        <v>92</v>
      </c>
      <c r="B8" s="19"/>
      <c r="C8" s="19"/>
      <c r="D8" s="19"/>
      <c r="E8" s="19"/>
      <c r="F8" s="12">
        <f t="shared" si="0"/>
        <v>0</v>
      </c>
      <c r="I8" s="290"/>
      <c r="J8" s="290"/>
      <c r="K8" s="290"/>
      <c r="L8" s="295">
        <f t="shared" si="1"/>
        <v>0</v>
      </c>
      <c r="N8" s="303">
        <f>F8-'BS old'!E44</f>
        <v>0</v>
      </c>
    </row>
    <row r="9" spans="1:22" ht="23.25" customHeight="1" thickBot="1" x14ac:dyDescent="0.3">
      <c r="A9" s="11" t="s">
        <v>93</v>
      </c>
      <c r="B9" s="19"/>
      <c r="C9" s="19"/>
      <c r="D9" s="19"/>
      <c r="E9" s="19"/>
      <c r="F9" s="12">
        <f t="shared" si="0"/>
        <v>0</v>
      </c>
      <c r="L9" s="295">
        <f t="shared" si="1"/>
        <v>0</v>
      </c>
      <c r="N9" s="303">
        <f>F9-'BS old'!E45</f>
        <v>0</v>
      </c>
    </row>
    <row r="10" spans="1:22" ht="23.25" customHeight="1" thickBot="1" x14ac:dyDescent="0.3">
      <c r="A10" s="11" t="s">
        <v>94</v>
      </c>
      <c r="B10" s="19"/>
      <c r="C10" s="19"/>
      <c r="D10" s="19"/>
      <c r="E10" s="19"/>
      <c r="F10" s="12">
        <f t="shared" si="0"/>
        <v>0</v>
      </c>
      <c r="L10" s="295">
        <f t="shared" si="1"/>
        <v>0</v>
      </c>
      <c r="N10" s="342"/>
    </row>
    <row r="11" spans="1:22" ht="23.25" customHeight="1" thickBot="1" x14ac:dyDescent="0.3">
      <c r="A11" s="11" t="s">
        <v>422</v>
      </c>
      <c r="B11" s="19"/>
      <c r="C11" s="19"/>
      <c r="D11" s="19"/>
      <c r="E11" s="19"/>
      <c r="F11" s="12">
        <f t="shared" si="0"/>
        <v>0</v>
      </c>
      <c r="L11" s="295">
        <f t="shared" si="1"/>
        <v>0</v>
      </c>
      <c r="N11" s="303">
        <f>F11-'BS old'!E46</f>
        <v>0</v>
      </c>
    </row>
    <row r="12" spans="1:22" ht="23.25" customHeight="1" thickBot="1" x14ac:dyDescent="0.3">
      <c r="A12" s="22" t="s">
        <v>95</v>
      </c>
      <c r="B12" s="55">
        <f>SUM(B5:B11)</f>
        <v>0</v>
      </c>
      <c r="C12" s="55">
        <f t="shared" ref="C12:E12" si="2">SUM(C5:C11)</f>
        <v>0</v>
      </c>
      <c r="D12" s="55">
        <f>SUM(D5:D11)</f>
        <v>0</v>
      </c>
      <c r="E12" s="55">
        <f t="shared" si="2"/>
        <v>0</v>
      </c>
      <c r="F12" s="57">
        <f>SUM(F5:F11)</f>
        <v>0</v>
      </c>
      <c r="H12" s="291">
        <f>SUM(B5:B11)-B12</f>
        <v>0</v>
      </c>
      <c r="I12" s="291">
        <f t="shared" ref="I12:L12" si="3">SUM(C5:C11)-C12</f>
        <v>0</v>
      </c>
      <c r="J12" s="291">
        <f t="shared" si="3"/>
        <v>0</v>
      </c>
      <c r="K12" s="291">
        <f t="shared" si="3"/>
        <v>0</v>
      </c>
      <c r="L12" s="295">
        <f t="shared" si="3"/>
        <v>0</v>
      </c>
      <c r="N12" s="303">
        <f>F12-'BS old'!E40</f>
        <v>0</v>
      </c>
    </row>
    <row r="13" spans="1:22" ht="17.25" thickTop="1" x14ac:dyDescent="0.3">
      <c r="A13" s="2"/>
    </row>
  </sheetData>
  <mergeCells count="3">
    <mergeCell ref="B3:F3"/>
    <mergeCell ref="A3:A4"/>
    <mergeCell ref="H1:L1"/>
  </mergeCells>
  <conditionalFormatting sqref="H5:L8 H12:L12 L6:L12">
    <cfRule type="cellIs" dxfId="117" priority="3" operator="lessThan">
      <formula>0</formula>
    </cfRule>
    <cfRule type="cellIs" dxfId="116" priority="4" operator="greaterThan">
      <formula>0</formula>
    </cfRule>
    <cfRule type="cellIs" dxfId="115" priority="5" operator="lessThan">
      <formula>0</formula>
    </cfRule>
    <cfRule type="cellIs" dxfId="114" priority="6" operator="greaterThan">
      <formula>0</formula>
    </cfRule>
  </conditionalFormatting>
  <conditionalFormatting sqref="N5:N12">
    <cfRule type="cellIs" dxfId="113" priority="1" operator="lessThan">
      <formula>0</formula>
    </cfRule>
    <cfRule type="cellIs" dxfId="112" priority="2" operator="greaterThan">
      <formula>0</formula>
    </cfRule>
  </conditionalFormatting>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B7"/>
  <sheetViews>
    <sheetView showGridLines="0" zoomScaleNormal="100" workbookViewId="0">
      <selection activeCell="B21" sqref="B21"/>
    </sheetView>
  </sheetViews>
  <sheetFormatPr defaultRowHeight="15" x14ac:dyDescent="0.25"/>
  <cols>
    <col min="1" max="1" width="44.42578125" customWidth="1"/>
    <col min="2" max="2" width="42.140625" customWidth="1"/>
    <col min="3" max="3" width="19.140625" customWidth="1"/>
    <col min="4" max="4" width="15.42578125" customWidth="1"/>
    <col min="5" max="5" width="14.5703125" customWidth="1"/>
    <col min="6" max="6" width="13.5703125" customWidth="1"/>
    <col min="7" max="7" width="17.5703125" customWidth="1"/>
  </cols>
  <sheetData>
    <row r="1" spans="1:2" ht="16.5" x14ac:dyDescent="0.3">
      <c r="A1" s="1" t="s">
        <v>85</v>
      </c>
    </row>
    <row r="2" spans="1:2" ht="16.5" x14ac:dyDescent="0.3">
      <c r="A2" s="2"/>
    </row>
    <row r="3" spans="1:2" ht="17.25" thickBot="1" x14ac:dyDescent="0.35">
      <c r="A3" s="2" t="s">
        <v>15</v>
      </c>
    </row>
    <row r="4" spans="1:2" ht="24" customHeight="1" thickTop="1" thickBot="1" x14ac:dyDescent="0.3">
      <c r="A4" s="7" t="s">
        <v>94</v>
      </c>
      <c r="B4" s="8" t="s">
        <v>63</v>
      </c>
    </row>
    <row r="5" spans="1:2" ht="24" thickTop="1" thickBot="1" x14ac:dyDescent="0.3">
      <c r="A5" s="9" t="s">
        <v>96</v>
      </c>
      <c r="B5" s="10"/>
    </row>
    <row r="6" spans="1:2" ht="24.75" customHeight="1" thickBot="1" x14ac:dyDescent="0.3">
      <c r="A6" s="13" t="s">
        <v>97</v>
      </c>
      <c r="B6" s="14"/>
    </row>
    <row r="7" spans="1:2" ht="15.75" thickTop="1" x14ac:dyDescent="0.25">
      <c r="A7" s="60"/>
      <c r="B7" s="15"/>
    </row>
  </sheetData>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B5"/>
  <sheetViews>
    <sheetView showGridLines="0" zoomScaleNormal="100" workbookViewId="0">
      <selection activeCell="B3" sqref="B3"/>
    </sheetView>
  </sheetViews>
  <sheetFormatPr defaultRowHeight="15" x14ac:dyDescent="0.25"/>
  <cols>
    <col min="1" max="1" width="44.42578125" customWidth="1"/>
    <col min="2" max="2" width="42.140625" customWidth="1"/>
    <col min="3" max="3" width="19.140625" customWidth="1"/>
  </cols>
  <sheetData>
    <row r="1" spans="1:2" ht="17.25" thickBot="1" x14ac:dyDescent="0.35">
      <c r="A1" s="1" t="s">
        <v>99</v>
      </c>
    </row>
    <row r="2" spans="1:2" ht="16.5" thickTop="1" thickBot="1" x14ac:dyDescent="0.3">
      <c r="A2" s="544" t="s">
        <v>86</v>
      </c>
      <c r="B2" s="547" t="s">
        <v>36</v>
      </c>
    </row>
    <row r="3" spans="1:2" ht="24" customHeight="1" thickTop="1" thickBot="1" x14ac:dyDescent="0.3">
      <c r="A3" s="9" t="s">
        <v>100</v>
      </c>
      <c r="B3" s="10"/>
    </row>
    <row r="4" spans="1:2" ht="24" customHeight="1" thickBot="1" x14ac:dyDescent="0.3">
      <c r="A4" s="13" t="s">
        <v>101</v>
      </c>
      <c r="B4" s="14"/>
    </row>
    <row r="5" spans="1:2" ht="15.75" thickTop="1" x14ac:dyDescent="0.25"/>
  </sheetData>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M14"/>
  <sheetViews>
    <sheetView showGridLines="0" zoomScaleNormal="100" workbookViewId="0">
      <selection activeCell="H13" sqref="H13:J13"/>
    </sheetView>
  </sheetViews>
  <sheetFormatPr defaultRowHeight="15" x14ac:dyDescent="0.25"/>
  <cols>
    <col min="1" max="1" width="22.140625" customWidth="1"/>
    <col min="2" max="4" width="21.42578125" customWidth="1"/>
    <col min="8" max="8" width="20" style="289" customWidth="1"/>
    <col min="9" max="9" width="15.28515625" style="290" customWidth="1"/>
    <col min="10" max="10" width="20.85546875" style="294" customWidth="1"/>
  </cols>
  <sheetData>
    <row r="1" spans="1:13" ht="16.5" x14ac:dyDescent="0.3">
      <c r="A1" s="1" t="s">
        <v>102</v>
      </c>
      <c r="H1" s="947" t="s">
        <v>946</v>
      </c>
      <c r="I1" s="948"/>
      <c r="J1" s="949"/>
      <c r="K1" s="299"/>
      <c r="L1" s="299"/>
      <c r="M1" s="290"/>
    </row>
    <row r="2" spans="1:13" ht="17.25" thickBot="1" x14ac:dyDescent="0.35">
      <c r="A2" s="2" t="s">
        <v>8</v>
      </c>
    </row>
    <row r="3" spans="1:13" ht="45" customHeight="1" thickTop="1" thickBot="1" x14ac:dyDescent="0.3">
      <c r="A3" s="56" t="s">
        <v>1</v>
      </c>
      <c r="B3" s="67" t="s">
        <v>453</v>
      </c>
      <c r="C3" s="67" t="s">
        <v>104</v>
      </c>
      <c r="D3" s="67" t="s">
        <v>455</v>
      </c>
      <c r="H3" s="56" t="s">
        <v>453</v>
      </c>
      <c r="I3" s="341" t="s">
        <v>104</v>
      </c>
      <c r="J3" s="341" t="s">
        <v>455</v>
      </c>
    </row>
    <row r="4" spans="1:13" ht="20.25" customHeight="1" thickTop="1" thickBot="1" x14ac:dyDescent="0.3">
      <c r="A4" s="11" t="s">
        <v>106</v>
      </c>
      <c r="B4" s="12"/>
      <c r="C4" s="12"/>
      <c r="D4" s="12"/>
    </row>
    <row r="5" spans="1:13" ht="20.25" customHeight="1" thickBot="1" x14ac:dyDescent="0.3">
      <c r="A5" s="11" t="s">
        <v>107</v>
      </c>
      <c r="B5" s="12"/>
      <c r="C5" s="12"/>
      <c r="D5" s="12"/>
    </row>
    <row r="6" spans="1:13" ht="20.25" customHeight="1" thickBot="1" x14ac:dyDescent="0.3">
      <c r="A6" s="13" t="s">
        <v>108</v>
      </c>
      <c r="B6" s="14">
        <f>B4+B5</f>
        <v>0</v>
      </c>
      <c r="C6" s="14">
        <f t="shared" ref="C6:D6" si="0">C4+C5</f>
        <v>0</v>
      </c>
      <c r="D6" s="14">
        <f t="shared" si="0"/>
        <v>0</v>
      </c>
      <c r="H6" s="292">
        <f>SUM(B4:B5)-B6</f>
        <v>0</v>
      </c>
      <c r="I6" s="291">
        <f t="shared" ref="I6" si="1">SUM(C4:C5)-C6</f>
        <v>0</v>
      </c>
      <c r="J6" s="295">
        <f>SUM(D4:D5)-D6</f>
        <v>0</v>
      </c>
    </row>
    <row r="7" spans="1:13" ht="15.75" thickTop="1" x14ac:dyDescent="0.25">
      <c r="A7" s="45"/>
      <c r="B7" s="17"/>
      <c r="C7" s="17"/>
      <c r="D7" s="17"/>
    </row>
    <row r="8" spans="1:13" x14ac:dyDescent="0.25">
      <c r="A8" s="45"/>
      <c r="B8" s="17"/>
      <c r="C8" s="17"/>
      <c r="D8" s="17"/>
    </row>
    <row r="9" spans="1:13" ht="15.75" thickBot="1" x14ac:dyDescent="0.3">
      <c r="A9" s="45" t="s">
        <v>114</v>
      </c>
      <c r="B9" s="17"/>
      <c r="C9" s="17"/>
      <c r="D9" s="17"/>
    </row>
    <row r="10" spans="1:13" ht="45" customHeight="1" thickTop="1" thickBot="1" x14ac:dyDescent="0.3">
      <c r="A10" s="56" t="s">
        <v>1</v>
      </c>
      <c r="B10" s="67" t="s">
        <v>453</v>
      </c>
      <c r="C10" s="67" t="s">
        <v>104</v>
      </c>
      <c r="D10" s="546" t="s">
        <v>454</v>
      </c>
    </row>
    <row r="11" spans="1:13" ht="20.25" customHeight="1" thickTop="1" thickBot="1" x14ac:dyDescent="0.3">
      <c r="A11" s="11" t="s">
        <v>115</v>
      </c>
      <c r="B11" s="12"/>
      <c r="C11" s="12"/>
      <c r="D11" s="12"/>
    </row>
    <row r="12" spans="1:13" ht="20.25" customHeight="1" thickBot="1" x14ac:dyDescent="0.3">
      <c r="A12" s="11" t="s">
        <v>116</v>
      </c>
      <c r="B12" s="12"/>
      <c r="C12" s="12"/>
      <c r="D12" s="12"/>
    </row>
    <row r="13" spans="1:13" ht="20.25" customHeight="1" thickBot="1" x14ac:dyDescent="0.3">
      <c r="A13" s="13" t="s">
        <v>108</v>
      </c>
      <c r="B13" s="14">
        <f>B11+B12</f>
        <v>0</v>
      </c>
      <c r="C13" s="14">
        <f t="shared" ref="C13:D13" si="2">C11+C12</f>
        <v>0</v>
      </c>
      <c r="D13" s="14">
        <f t="shared" si="2"/>
        <v>0</v>
      </c>
      <c r="H13" s="292">
        <f>SUM(B11:B12)-B13</f>
        <v>0</v>
      </c>
      <c r="I13" s="291">
        <f>SUM(C11:C12)-C13</f>
        <v>0</v>
      </c>
      <c r="J13" s="295">
        <f t="shared" ref="J13" si="3">SUM(D11:D12)-D13</f>
        <v>0</v>
      </c>
    </row>
    <row r="14" spans="1:13" ht="17.25" thickTop="1" x14ac:dyDescent="0.3">
      <c r="A14" s="5"/>
    </row>
  </sheetData>
  <mergeCells count="1">
    <mergeCell ref="H1:J1"/>
  </mergeCells>
  <conditionalFormatting sqref="H4:J13">
    <cfRule type="cellIs" dxfId="111" priority="1" operator="lessThan">
      <formula>0</formula>
    </cfRule>
    <cfRule type="cellIs" dxfId="110" priority="2" operator="greaterThan">
      <formula>0</formula>
    </cfRule>
  </conditionalFormatting>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C17"/>
  <sheetViews>
    <sheetView showGridLines="0" zoomScaleNormal="100" workbookViewId="0">
      <selection activeCell="D10" sqref="D10"/>
    </sheetView>
  </sheetViews>
  <sheetFormatPr defaultRowHeight="15" x14ac:dyDescent="0.25"/>
  <cols>
    <col min="1" max="1" width="28.7109375" customWidth="1"/>
    <col min="2" max="3" width="28.85546875" customWidth="1"/>
    <col min="4" max="4" width="36.5703125" customWidth="1"/>
  </cols>
  <sheetData>
    <row r="1" spans="1:3" ht="16.5" x14ac:dyDescent="0.3">
      <c r="A1" s="1" t="s">
        <v>102</v>
      </c>
    </row>
    <row r="2" spans="1:3" ht="16.5" x14ac:dyDescent="0.3">
      <c r="A2" s="2"/>
    </row>
    <row r="3" spans="1:3" ht="15.75" thickBot="1" x14ac:dyDescent="0.3">
      <c r="A3" s="17" t="s">
        <v>15</v>
      </c>
      <c r="B3" s="17"/>
      <c r="C3" s="17"/>
    </row>
    <row r="4" spans="1:3" ht="45" customHeight="1" thickTop="1" thickBot="1" x14ac:dyDescent="0.3">
      <c r="A4" s="56" t="s">
        <v>109</v>
      </c>
      <c r="B4" s="67" t="s">
        <v>103</v>
      </c>
      <c r="C4" s="67" t="s">
        <v>105</v>
      </c>
    </row>
    <row r="5" spans="1:3" ht="20.25" customHeight="1" thickTop="1" thickBot="1" x14ac:dyDescent="0.3">
      <c r="A5" s="11" t="s">
        <v>110</v>
      </c>
      <c r="B5" s="12"/>
      <c r="C5" s="12"/>
    </row>
    <row r="6" spans="1:3" ht="20.25" customHeight="1" thickBot="1" x14ac:dyDescent="0.3">
      <c r="A6" s="11" t="s">
        <v>111</v>
      </c>
      <c r="B6" s="12"/>
      <c r="C6" s="12"/>
    </row>
    <row r="7" spans="1:3" ht="20.25" customHeight="1" thickBot="1" x14ac:dyDescent="0.3">
      <c r="A7" s="11" t="s">
        <v>112</v>
      </c>
      <c r="B7" s="12"/>
      <c r="C7" s="12"/>
    </row>
    <row r="8" spans="1:3" ht="20.25" customHeight="1" thickBot="1" x14ac:dyDescent="0.3">
      <c r="A8" s="13" t="s">
        <v>113</v>
      </c>
      <c r="B8" s="14"/>
      <c r="C8" s="14"/>
    </row>
    <row r="9" spans="1:3" ht="15.75" thickTop="1" x14ac:dyDescent="0.25">
      <c r="A9" s="17"/>
      <c r="B9" s="17"/>
      <c r="C9" s="17"/>
    </row>
    <row r="10" spans="1:3" x14ac:dyDescent="0.25">
      <c r="A10" s="46"/>
      <c r="B10" s="17"/>
      <c r="C10" s="17"/>
    </row>
    <row r="11" spans="1:3" ht="15.75" thickBot="1" x14ac:dyDescent="0.3">
      <c r="A11" s="46" t="s">
        <v>117</v>
      </c>
      <c r="B11" s="17"/>
      <c r="C11" s="17"/>
    </row>
    <row r="12" spans="1:3" ht="45" customHeight="1" thickTop="1" thickBot="1" x14ac:dyDescent="0.3">
      <c r="A12" s="56" t="s">
        <v>118</v>
      </c>
      <c r="B12" s="67" t="s">
        <v>103</v>
      </c>
      <c r="C12" s="546" t="s">
        <v>454</v>
      </c>
    </row>
    <row r="13" spans="1:3" ht="20.25" customHeight="1" thickTop="1" thickBot="1" x14ac:dyDescent="0.3">
      <c r="A13" s="11" t="s">
        <v>119</v>
      </c>
      <c r="B13" s="12"/>
      <c r="C13" s="12"/>
    </row>
    <row r="14" spans="1:3" ht="20.25" customHeight="1" thickBot="1" x14ac:dyDescent="0.3">
      <c r="A14" s="11" t="s">
        <v>111</v>
      </c>
      <c r="B14" s="12"/>
      <c r="C14" s="12"/>
    </row>
    <row r="15" spans="1:3" ht="20.25" customHeight="1" thickBot="1" x14ac:dyDescent="0.3">
      <c r="A15" s="11" t="s">
        <v>120</v>
      </c>
      <c r="B15" s="12"/>
      <c r="C15" s="12"/>
    </row>
    <row r="16" spans="1:3" ht="20.25" customHeight="1" thickBot="1" x14ac:dyDescent="0.3">
      <c r="A16" s="13" t="s">
        <v>113</v>
      </c>
      <c r="B16" s="14"/>
      <c r="C16" s="14"/>
    </row>
    <row r="17" ht="15.75" thickTop="1" x14ac:dyDescent="0.25"/>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O11"/>
  <sheetViews>
    <sheetView showGridLines="0" zoomScaleNormal="100" workbookViewId="0">
      <selection activeCell="H3" sqref="H3:K3"/>
    </sheetView>
  </sheetViews>
  <sheetFormatPr defaultRowHeight="15" outlineLevelCol="1" x14ac:dyDescent="0.25"/>
  <cols>
    <col min="1" max="1" width="25.28515625" customWidth="1"/>
    <col min="2" max="6" width="12.140625" customWidth="1"/>
    <col min="8" max="8" width="18.85546875" style="289" hidden="1" customWidth="1" outlineLevel="1"/>
    <col min="9" max="11" width="18.85546875" hidden="1" customWidth="1" outlineLevel="1"/>
    <col min="12" max="12" width="24.7109375" style="294" customWidth="1" collapsed="1"/>
    <col min="14" max="14" width="22" style="296" customWidth="1"/>
  </cols>
  <sheetData>
    <row r="1" spans="1:15" ht="17.25" thickBot="1" x14ac:dyDescent="0.35">
      <c r="A1" s="1" t="s">
        <v>121</v>
      </c>
      <c r="H1" s="947" t="s">
        <v>946</v>
      </c>
      <c r="I1" s="948"/>
      <c r="J1" s="948"/>
      <c r="K1" s="948"/>
      <c r="L1" s="949"/>
      <c r="N1" s="304" t="s">
        <v>948</v>
      </c>
    </row>
    <row r="2" spans="1:15" ht="16.5" thickTop="1" thickBot="1" x14ac:dyDescent="0.3">
      <c r="A2" s="935" t="s">
        <v>122</v>
      </c>
      <c r="B2" s="937" t="s">
        <v>2</v>
      </c>
      <c r="C2" s="943"/>
      <c r="D2" s="943"/>
      <c r="E2" s="943"/>
      <c r="F2" s="938"/>
    </row>
    <row r="3" spans="1:15" ht="62.25" customHeight="1" thickTop="1" thickBot="1" x14ac:dyDescent="0.3">
      <c r="A3" s="936"/>
      <c r="B3" s="27" t="s">
        <v>123</v>
      </c>
      <c r="C3" s="18" t="s">
        <v>419</v>
      </c>
      <c r="D3" s="27" t="s">
        <v>423</v>
      </c>
      <c r="E3" s="18" t="s">
        <v>421</v>
      </c>
      <c r="F3" s="27" t="s">
        <v>89</v>
      </c>
      <c r="H3" s="56" t="s">
        <v>123</v>
      </c>
      <c r="I3" s="174" t="s">
        <v>419</v>
      </c>
      <c r="J3" s="56" t="s">
        <v>423</v>
      </c>
      <c r="K3" s="174" t="s">
        <v>421</v>
      </c>
      <c r="L3" s="56" t="s">
        <v>89</v>
      </c>
      <c r="N3" s="56" t="s">
        <v>89</v>
      </c>
    </row>
    <row r="4" spans="1:15" s="4" customFormat="1" ht="33" customHeight="1" thickTop="1" thickBot="1" x14ac:dyDescent="0.3">
      <c r="A4" s="11" t="s">
        <v>125</v>
      </c>
      <c r="B4" s="19"/>
      <c r="C4" s="19"/>
      <c r="D4" s="19"/>
      <c r="E4" s="19"/>
      <c r="F4" s="12">
        <f>SUM(B4:E4)</f>
        <v>0</v>
      </c>
      <c r="H4" s="289"/>
      <c r="I4" s="290"/>
      <c r="J4" s="290"/>
      <c r="K4" s="290"/>
      <c r="L4" s="295">
        <f>SUM(B4:E4)-F4</f>
        <v>0</v>
      </c>
      <c r="N4" s="303">
        <f>F4-'BS old'!$E$56-'BS old'!$E$48</f>
        <v>0</v>
      </c>
      <c r="O4" s="36"/>
    </row>
    <row r="5" spans="1:15" s="4" customFormat="1" ht="33" customHeight="1" thickBot="1" x14ac:dyDescent="0.3">
      <c r="A5" s="11" t="s">
        <v>126</v>
      </c>
      <c r="B5" s="19"/>
      <c r="C5" s="19"/>
      <c r="D5" s="19"/>
      <c r="E5" s="19"/>
      <c r="F5" s="12">
        <f t="shared" ref="F5:F8" si="0">SUM(B5:E5)</f>
        <v>0</v>
      </c>
      <c r="H5" s="289"/>
      <c r="I5" s="290"/>
      <c r="J5" s="290"/>
      <c r="K5" s="290"/>
      <c r="L5" s="295">
        <f>SUM(B5:E5)-F5</f>
        <v>0</v>
      </c>
      <c r="N5" s="303">
        <f>F5-'BS old'!$E$58-'BS old'!$E$50</f>
        <v>0</v>
      </c>
      <c r="O5" s="36"/>
    </row>
    <row r="6" spans="1:15" s="4" customFormat="1" ht="33" customHeight="1" thickBot="1" x14ac:dyDescent="0.3">
      <c r="A6" s="11" t="s">
        <v>136</v>
      </c>
      <c r="B6" s="19"/>
      <c r="C6" s="19"/>
      <c r="D6" s="19"/>
      <c r="E6" s="19"/>
      <c r="F6" s="12">
        <f t="shared" si="0"/>
        <v>0</v>
      </c>
      <c r="H6" s="289"/>
      <c r="I6" s="290"/>
      <c r="J6" s="290"/>
      <c r="K6" s="290"/>
      <c r="L6" s="295">
        <f t="shared" ref="L6:L8" si="1">SUM(B6:E6)-F6</f>
        <v>0</v>
      </c>
      <c r="N6" s="303">
        <f>F6-'BS old'!$E$59-'BS old'!$E$51</f>
        <v>0</v>
      </c>
      <c r="O6" s="36"/>
    </row>
    <row r="7" spans="1:15" s="4" customFormat="1" ht="33" customHeight="1" thickBot="1" x14ac:dyDescent="0.3">
      <c r="A7" s="11" t="s">
        <v>127</v>
      </c>
      <c r="B7" s="19"/>
      <c r="C7" s="19"/>
      <c r="D7" s="19"/>
      <c r="E7" s="19"/>
      <c r="F7" s="12">
        <f t="shared" si="0"/>
        <v>0</v>
      </c>
      <c r="H7" s="289"/>
      <c r="I7" s="290"/>
      <c r="J7" s="290"/>
      <c r="K7" s="290"/>
      <c r="L7" s="295">
        <f t="shared" si="1"/>
        <v>0</v>
      </c>
      <c r="N7" s="303">
        <f>F7-'BS old'!$E$60-'BS old'!$E$52</f>
        <v>0</v>
      </c>
      <c r="O7" s="36"/>
    </row>
    <row r="8" spans="1:15" s="4" customFormat="1" ht="33" customHeight="1" thickBot="1" x14ac:dyDescent="0.3">
      <c r="A8" s="11" t="s">
        <v>128</v>
      </c>
      <c r="B8" s="19"/>
      <c r="C8" s="19"/>
      <c r="D8" s="19"/>
      <c r="E8" s="19"/>
      <c r="F8" s="12">
        <f t="shared" si="0"/>
        <v>0</v>
      </c>
      <c r="H8" s="289"/>
      <c r="I8"/>
      <c r="J8"/>
      <c r="K8"/>
      <c r="L8" s="295">
        <f t="shared" si="1"/>
        <v>0</v>
      </c>
      <c r="N8" s="303">
        <f>F8-SUM('BS old'!$E$61:$E$63,'BS old'!$E$53,'BS old'!$E$54)</f>
        <v>0</v>
      </c>
      <c r="O8" s="36"/>
    </row>
    <row r="9" spans="1:15" s="4" customFormat="1" ht="33" customHeight="1" thickBot="1" x14ac:dyDescent="0.3">
      <c r="A9" s="22" t="s">
        <v>129</v>
      </c>
      <c r="B9" s="55">
        <f>SUM(B4:B8)</f>
        <v>0</v>
      </c>
      <c r="C9" s="55">
        <f>SUM(C4:C8)</f>
        <v>0</v>
      </c>
      <c r="D9" s="55">
        <f>SUM(D4:D8)</f>
        <v>0</v>
      </c>
      <c r="E9" s="55">
        <f>SUM(E4:E8)</f>
        <v>0</v>
      </c>
      <c r="F9" s="57">
        <f>SUM(F4:F8)</f>
        <v>0</v>
      </c>
      <c r="H9" s="289"/>
      <c r="I9"/>
      <c r="J9"/>
      <c r="K9"/>
      <c r="L9" s="295">
        <f>SUM(F4:F8)-F9</f>
        <v>0</v>
      </c>
      <c r="N9" s="303">
        <f>F9-'BS old'!$E$47-'BS old'!$E$55</f>
        <v>0</v>
      </c>
      <c r="O9" s="36"/>
    </row>
    <row r="10" spans="1:15" ht="15.75" thickTop="1" x14ac:dyDescent="0.25">
      <c r="L10" s="295"/>
      <c r="N10" s="303"/>
      <c r="O10" s="36"/>
    </row>
    <row r="11" spans="1:15" x14ac:dyDescent="0.25">
      <c r="H11" s="292"/>
      <c r="I11" s="291"/>
      <c r="J11" s="291"/>
      <c r="K11" s="291"/>
      <c r="L11" s="295"/>
      <c r="N11" s="303"/>
      <c r="O11" s="36"/>
    </row>
  </sheetData>
  <mergeCells count="3">
    <mergeCell ref="B2:F2"/>
    <mergeCell ref="A2:A3"/>
    <mergeCell ref="H1:L1"/>
  </mergeCells>
  <conditionalFormatting sqref="H4:L7 H11:L11 L5:L10">
    <cfRule type="cellIs" dxfId="109" priority="7" operator="lessThan">
      <formula>0</formula>
    </cfRule>
    <cfRule type="cellIs" dxfId="108" priority="8" operator="greaterThan">
      <formula>0</formula>
    </cfRule>
    <cfRule type="cellIs" dxfId="107" priority="9" operator="lessThan">
      <formula>0</formula>
    </cfRule>
    <cfRule type="cellIs" dxfId="106" priority="10" operator="greaterThan">
      <formula>0</formula>
    </cfRule>
  </conditionalFormatting>
  <conditionalFormatting sqref="N4:N11">
    <cfRule type="cellIs" dxfId="105" priority="5" operator="lessThan">
      <formula>0</formula>
    </cfRule>
    <cfRule type="cellIs" dxfId="104" priority="6" operator="greaterThan">
      <formula>0</formula>
    </cfRule>
  </conditionalFormatting>
  <conditionalFormatting sqref="L9">
    <cfRule type="cellIs" dxfId="103" priority="1" operator="lessThan">
      <formula>0</formula>
    </cfRule>
    <cfRule type="cellIs" dxfId="102" priority="2" operator="greaterThan">
      <formula>0</formula>
    </cfRule>
    <cfRule type="cellIs" dxfId="101" priority="3" operator="lessThan">
      <formula>0</formula>
    </cfRule>
    <cfRule type="cellIs" dxfId="100" priority="4" operator="greaterThan">
      <formula>0</formula>
    </cfRule>
  </conditionalFormatting>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A1:J20"/>
  <sheetViews>
    <sheetView showGridLines="0" zoomScaleNormal="100" workbookViewId="0">
      <selection activeCell="J12" sqref="J12:J19"/>
    </sheetView>
  </sheetViews>
  <sheetFormatPr defaultRowHeight="15" outlineLevelCol="1" x14ac:dyDescent="0.25"/>
  <cols>
    <col min="1" max="1" width="25.85546875" customWidth="1"/>
    <col min="2" max="4" width="20.140625" customWidth="1"/>
    <col min="5" max="5" width="20.42578125" customWidth="1"/>
    <col min="6" max="6" width="20.42578125" style="289" customWidth="1" outlineLevel="1"/>
    <col min="7" max="7" width="18.85546875" style="290" customWidth="1" outlineLevel="1"/>
    <col min="8" max="8" width="20.85546875" style="294" customWidth="1"/>
    <col min="10" max="10" width="22" style="296" customWidth="1"/>
  </cols>
  <sheetData>
    <row r="1" spans="1:10" ht="16.5" x14ac:dyDescent="0.3">
      <c r="A1" s="1" t="s">
        <v>130</v>
      </c>
      <c r="F1" s="947" t="s">
        <v>946</v>
      </c>
      <c r="G1" s="948"/>
      <c r="H1" s="949"/>
      <c r="J1" s="302" t="s">
        <v>948</v>
      </c>
    </row>
    <row r="2" spans="1:10" ht="17.25" thickBot="1" x14ac:dyDescent="0.35">
      <c r="A2" s="2" t="s">
        <v>8</v>
      </c>
    </row>
    <row r="3" spans="1:10" ht="22.5" customHeight="1" thickTop="1" thickBot="1" x14ac:dyDescent="0.3">
      <c r="A3" s="7" t="s">
        <v>131</v>
      </c>
      <c r="B3" s="8" t="s">
        <v>132</v>
      </c>
      <c r="C3" s="8" t="s">
        <v>133</v>
      </c>
      <c r="D3" s="8" t="s">
        <v>129</v>
      </c>
      <c r="F3" s="56" t="s">
        <v>132</v>
      </c>
      <c r="G3" s="340" t="s">
        <v>133</v>
      </c>
      <c r="H3" s="340" t="s">
        <v>129</v>
      </c>
      <c r="J3" s="56" t="s">
        <v>129</v>
      </c>
    </row>
    <row r="4" spans="1:10" ht="22.5" customHeight="1" thickTop="1" thickBot="1" x14ac:dyDescent="0.3">
      <c r="A4" s="61" t="s">
        <v>134</v>
      </c>
      <c r="B4" s="50"/>
      <c r="C4" s="50"/>
      <c r="D4" s="51"/>
      <c r="J4" s="303"/>
    </row>
    <row r="5" spans="1:10" ht="22.5" customHeight="1" thickTop="1" thickBot="1" x14ac:dyDescent="0.3">
      <c r="A5" s="11" t="s">
        <v>135</v>
      </c>
      <c r="B5" s="19"/>
      <c r="C5" s="19"/>
      <c r="D5" s="12">
        <f>B5+C5</f>
        <v>0</v>
      </c>
      <c r="H5" s="295">
        <f>SUM(B5:C5)-D5</f>
        <v>0</v>
      </c>
      <c r="J5" s="303">
        <f>D5-'BS old'!$D$48</f>
        <v>0</v>
      </c>
    </row>
    <row r="6" spans="1:10" ht="22.5" customHeight="1" thickBot="1" x14ac:dyDescent="0.3">
      <c r="A6" s="11" t="s">
        <v>126</v>
      </c>
      <c r="B6" s="19"/>
      <c r="C6" s="19"/>
      <c r="D6" s="12">
        <f t="shared" ref="D6:D9" si="0">B6+C6</f>
        <v>0</v>
      </c>
      <c r="H6" s="295">
        <f t="shared" ref="H6:H9" si="1">SUM(B6:C6)-D6</f>
        <v>0</v>
      </c>
      <c r="J6" s="303">
        <f>D6-'BS old'!$D$50</f>
        <v>0</v>
      </c>
    </row>
    <row r="7" spans="1:10" ht="22.5" customHeight="1" thickBot="1" x14ac:dyDescent="0.3">
      <c r="A7" s="11" t="s">
        <v>136</v>
      </c>
      <c r="B7" s="19"/>
      <c r="C7" s="19"/>
      <c r="D7" s="12">
        <f t="shared" si="0"/>
        <v>0</v>
      </c>
      <c r="H7" s="295">
        <f t="shared" si="1"/>
        <v>0</v>
      </c>
      <c r="J7" s="303">
        <f>D7-'BS old'!$D$51</f>
        <v>0</v>
      </c>
    </row>
    <row r="8" spans="1:10" ht="22.5" customHeight="1" thickBot="1" x14ac:dyDescent="0.3">
      <c r="A8" s="11" t="s">
        <v>127</v>
      </c>
      <c r="B8" s="19"/>
      <c r="C8" s="19"/>
      <c r="D8" s="12">
        <f t="shared" si="0"/>
        <v>0</v>
      </c>
      <c r="H8" s="295">
        <f t="shared" si="1"/>
        <v>0</v>
      </c>
      <c r="J8" s="303">
        <f>D8-'BS old'!$D$52</f>
        <v>0</v>
      </c>
    </row>
    <row r="9" spans="1:10" ht="22.5" customHeight="1" thickBot="1" x14ac:dyDescent="0.3">
      <c r="A9" s="11" t="s">
        <v>128</v>
      </c>
      <c r="B9" s="19"/>
      <c r="C9" s="19"/>
      <c r="D9" s="12">
        <f t="shared" si="0"/>
        <v>0</v>
      </c>
      <c r="H9" s="295">
        <f t="shared" si="1"/>
        <v>0</v>
      </c>
      <c r="J9" s="303">
        <f>D9-'BS old'!$D$53-'BS old'!$D$54</f>
        <v>0</v>
      </c>
    </row>
    <row r="10" spans="1:10" ht="22.5" customHeight="1" thickBot="1" x14ac:dyDescent="0.3">
      <c r="A10" s="22" t="s">
        <v>137</v>
      </c>
      <c r="B10" s="55">
        <f>SUM(B5:B9)</f>
        <v>0</v>
      </c>
      <c r="C10" s="55">
        <f>SUM(C5:C9)</f>
        <v>0</v>
      </c>
      <c r="D10" s="57">
        <f>SUM(D5:D9)</f>
        <v>0</v>
      </c>
      <c r="F10" s="292">
        <f>SUM(B5:B9)-B10</f>
        <v>0</v>
      </c>
      <c r="G10" s="291">
        <f>SUM(C5:C9)-C10</f>
        <v>0</v>
      </c>
      <c r="H10" s="295">
        <f>SUM(D5:D9)-D10</f>
        <v>0</v>
      </c>
      <c r="J10" s="303">
        <f>D10-'BS old'!$D$47</f>
        <v>0</v>
      </c>
    </row>
    <row r="11" spans="1:10" ht="22.5" customHeight="1" thickTop="1" thickBot="1" x14ac:dyDescent="0.3">
      <c r="A11" s="61" t="s">
        <v>138</v>
      </c>
      <c r="B11" s="50"/>
      <c r="C11" s="50"/>
      <c r="D11" s="51"/>
      <c r="J11" s="303"/>
    </row>
    <row r="12" spans="1:10" ht="22.5" customHeight="1" thickTop="1" thickBot="1" x14ac:dyDescent="0.3">
      <c r="A12" s="11" t="s">
        <v>139</v>
      </c>
      <c r="B12" s="19"/>
      <c r="C12" s="19"/>
      <c r="D12" s="12">
        <f>B12+C12</f>
        <v>0</v>
      </c>
      <c r="H12" s="295">
        <f>SUM(B12:C12)-D12</f>
        <v>0</v>
      </c>
      <c r="J12" s="303">
        <f>D12-'BS old'!$D$56</f>
        <v>0</v>
      </c>
    </row>
    <row r="13" spans="1:10" ht="22.5" customHeight="1" thickBot="1" x14ac:dyDescent="0.3">
      <c r="A13" s="11" t="s">
        <v>126</v>
      </c>
      <c r="B13" s="19"/>
      <c r="C13" s="19"/>
      <c r="D13" s="12">
        <f t="shared" ref="D13:D18" si="2">B13+C13</f>
        <v>0</v>
      </c>
      <c r="H13" s="295">
        <f t="shared" ref="H13:H18" si="3">SUM(B13:C13)-D13</f>
        <v>0</v>
      </c>
      <c r="J13" s="303">
        <f>D13-'BS old'!$D$58</f>
        <v>0</v>
      </c>
    </row>
    <row r="14" spans="1:10" ht="22.5" customHeight="1" thickBot="1" x14ac:dyDescent="0.3">
      <c r="A14" s="11" t="s">
        <v>136</v>
      </c>
      <c r="B14" s="19"/>
      <c r="C14" s="19"/>
      <c r="D14" s="12">
        <f t="shared" si="2"/>
        <v>0</v>
      </c>
      <c r="H14" s="295">
        <f t="shared" si="3"/>
        <v>0</v>
      </c>
      <c r="J14" s="303">
        <f>D14-'BS old'!$D$59</f>
        <v>0</v>
      </c>
    </row>
    <row r="15" spans="1:10" ht="22.5" customHeight="1" thickBot="1" x14ac:dyDescent="0.3">
      <c r="A15" s="11" t="s">
        <v>127</v>
      </c>
      <c r="B15" s="19"/>
      <c r="C15" s="19"/>
      <c r="D15" s="12">
        <f t="shared" si="2"/>
        <v>0</v>
      </c>
      <c r="H15" s="295">
        <f t="shared" si="3"/>
        <v>0</v>
      </c>
      <c r="J15" s="303">
        <f>D15-'BS old'!$D$60</f>
        <v>0</v>
      </c>
    </row>
    <row r="16" spans="1:10" ht="22.5" customHeight="1" thickBot="1" x14ac:dyDescent="0.3">
      <c r="A16" s="11" t="s">
        <v>140</v>
      </c>
      <c r="B16" s="19"/>
      <c r="C16" s="19"/>
      <c r="D16" s="12">
        <f t="shared" si="2"/>
        <v>0</v>
      </c>
      <c r="H16" s="295">
        <f t="shared" si="3"/>
        <v>0</v>
      </c>
      <c r="J16" s="303">
        <f>D16-'BS old'!$D$61</f>
        <v>0</v>
      </c>
    </row>
    <row r="17" spans="1:10" ht="22.5" customHeight="1" thickBot="1" x14ac:dyDescent="0.3">
      <c r="A17" s="11" t="s">
        <v>141</v>
      </c>
      <c r="B17" s="19"/>
      <c r="C17" s="19"/>
      <c r="D17" s="12">
        <f t="shared" si="2"/>
        <v>0</v>
      </c>
      <c r="H17" s="295">
        <f t="shared" si="3"/>
        <v>0</v>
      </c>
      <c r="J17" s="303">
        <f>D17-'BS old'!$D$62</f>
        <v>0</v>
      </c>
    </row>
    <row r="18" spans="1:10" ht="22.5" customHeight="1" thickBot="1" x14ac:dyDescent="0.3">
      <c r="A18" s="11" t="s">
        <v>128</v>
      </c>
      <c r="B18" s="19"/>
      <c r="C18" s="19"/>
      <c r="D18" s="12">
        <f t="shared" si="2"/>
        <v>0</v>
      </c>
      <c r="H18" s="295">
        <f t="shared" si="3"/>
        <v>0</v>
      </c>
      <c r="J18" s="303">
        <f>D18-'BS old'!$D$63</f>
        <v>0</v>
      </c>
    </row>
    <row r="19" spans="1:10" ht="22.5" customHeight="1" thickBot="1" x14ac:dyDescent="0.3">
      <c r="A19" s="22" t="s">
        <v>142</v>
      </c>
      <c r="B19" s="55">
        <f>SUM(B12:B18)</f>
        <v>0</v>
      </c>
      <c r="C19" s="55">
        <f>SUM(C12:C18)</f>
        <v>0</v>
      </c>
      <c r="D19" s="57">
        <f>SUM(D12:D18)</f>
        <v>0</v>
      </c>
      <c r="F19" s="292">
        <f>SUM(B12:B18)-B19</f>
        <v>0</v>
      </c>
      <c r="G19" s="291">
        <f>SUM(C12:C18)-C19</f>
        <v>0</v>
      </c>
      <c r="H19" s="295">
        <f>SUM(D12:D18)-D19</f>
        <v>0</v>
      </c>
      <c r="J19" s="303">
        <f>D19-'BS old'!$D$55</f>
        <v>0</v>
      </c>
    </row>
    <row r="20" spans="1:10" ht="17.25" thickTop="1" x14ac:dyDescent="0.3">
      <c r="A20" s="6"/>
    </row>
  </sheetData>
  <mergeCells count="1">
    <mergeCell ref="F1:H1"/>
  </mergeCells>
  <conditionalFormatting sqref="F5:H19">
    <cfRule type="cellIs" dxfId="99" priority="9" operator="lessThan">
      <formula>0</formula>
    </cfRule>
    <cfRule type="cellIs" dxfId="98" priority="10" operator="greaterThan">
      <formula>0</formula>
    </cfRule>
  </conditionalFormatting>
  <conditionalFormatting sqref="J4:J11">
    <cfRule type="cellIs" dxfId="97" priority="7" operator="lessThan">
      <formula>0</formula>
    </cfRule>
    <cfRule type="cellIs" dxfId="96" priority="8" operator="greaterThan">
      <formula>0</formula>
    </cfRule>
  </conditionalFormatting>
  <conditionalFormatting sqref="J12:J19">
    <cfRule type="cellIs" dxfId="95" priority="5" operator="lessThan">
      <formula>0</formula>
    </cfRule>
    <cfRule type="cellIs" dxfId="94" priority="6" operator="greaterThan">
      <formula>0</formula>
    </cfRule>
  </conditionalFormatting>
  <conditionalFormatting sqref="F5:H19">
    <cfRule type="cellIs" dxfId="93" priority="3" operator="lessThan">
      <formula>0</formula>
    </cfRule>
    <cfRule type="cellIs" dxfId="92" priority="4" operator="greaterThan">
      <formula>0</formula>
    </cfRule>
  </conditionalFormatting>
  <conditionalFormatting sqref="J5">
    <cfRule type="cellIs" dxfId="91" priority="1" operator="lessThan">
      <formula>0</formula>
    </cfRule>
    <cfRule type="cellIs" dxfId="90" priority="2" operator="greaterThan">
      <formula>0</formula>
    </cfRule>
  </conditionalFormatting>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G12"/>
  <sheetViews>
    <sheetView showGridLines="0" zoomScaleNormal="100" workbookViewId="0">
      <selection activeCell="A2" sqref="A1:A2"/>
    </sheetView>
  </sheetViews>
  <sheetFormatPr defaultRowHeight="15" x14ac:dyDescent="0.25"/>
  <cols>
    <col min="1" max="1" width="29.140625" customWidth="1"/>
    <col min="2" max="3" width="15.42578125" customWidth="1"/>
    <col min="4" max="5" width="12.85546875" customWidth="1"/>
    <col min="6" max="6" width="12.140625" customWidth="1"/>
  </cols>
  <sheetData>
    <row r="1" spans="1:7" ht="16.5" x14ac:dyDescent="0.3">
      <c r="A1" s="1" t="s">
        <v>7</v>
      </c>
    </row>
    <row r="2" spans="1:7" ht="17.25" thickBot="1" x14ac:dyDescent="0.35">
      <c r="A2" s="2" t="s">
        <v>8</v>
      </c>
    </row>
    <row r="3" spans="1:7" ht="43.5" customHeight="1" thickTop="1" thickBot="1" x14ac:dyDescent="0.3">
      <c r="A3" s="935" t="s">
        <v>9</v>
      </c>
      <c r="B3" s="937" t="s">
        <v>10</v>
      </c>
      <c r="C3" s="938"/>
      <c r="D3" s="935" t="s">
        <v>11</v>
      </c>
      <c r="E3" s="935" t="s">
        <v>418</v>
      </c>
      <c r="F3" s="17"/>
      <c r="G3" s="17"/>
    </row>
    <row r="4" spans="1:7" ht="15" customHeight="1" thickTop="1" thickBot="1" x14ac:dyDescent="0.3">
      <c r="A4" s="936"/>
      <c r="B4" s="18" t="s">
        <v>13</v>
      </c>
      <c r="C4" s="18" t="s">
        <v>12</v>
      </c>
      <c r="D4" s="936"/>
      <c r="E4" s="936"/>
      <c r="F4" s="17"/>
      <c r="G4" s="17"/>
    </row>
    <row r="5" spans="1:7" ht="16.5" thickTop="1" thickBot="1" x14ac:dyDescent="0.3">
      <c r="A5" s="11"/>
      <c r="B5" s="19"/>
      <c r="C5" s="20"/>
      <c r="D5" s="20"/>
      <c r="E5" s="21"/>
      <c r="F5" s="17"/>
      <c r="G5" s="17"/>
    </row>
    <row r="6" spans="1:7" ht="15.75" thickBot="1" x14ac:dyDescent="0.3">
      <c r="A6" s="11"/>
      <c r="B6" s="19"/>
      <c r="C6" s="20"/>
      <c r="D6" s="20"/>
      <c r="E6" s="21"/>
      <c r="F6" s="17"/>
      <c r="G6" s="17"/>
    </row>
    <row r="7" spans="1:7" ht="15.75" thickBot="1" x14ac:dyDescent="0.3">
      <c r="A7" s="11"/>
      <c r="B7" s="19"/>
      <c r="C7" s="20"/>
      <c r="D7" s="20"/>
      <c r="E7" s="21"/>
      <c r="F7" s="17"/>
      <c r="G7" s="17"/>
    </row>
    <row r="8" spans="1:7" ht="15.75" thickBot="1" x14ac:dyDescent="0.3">
      <c r="A8" s="11"/>
      <c r="B8" s="19"/>
      <c r="C8" s="20"/>
      <c r="D8" s="20"/>
      <c r="E8" s="21"/>
      <c r="F8" s="17"/>
      <c r="G8" s="17"/>
    </row>
    <row r="9" spans="1:7" ht="15.75" thickBot="1" x14ac:dyDescent="0.3">
      <c r="A9" s="11"/>
      <c r="B9" s="19"/>
      <c r="C9" s="20"/>
      <c r="D9" s="20"/>
      <c r="E9" s="21"/>
      <c r="F9" s="17"/>
      <c r="G9" s="17"/>
    </row>
    <row r="10" spans="1:7" ht="15.75" thickBot="1" x14ac:dyDescent="0.3">
      <c r="A10" s="22" t="s">
        <v>14</v>
      </c>
      <c r="B10" s="23">
        <f>SUM(B5:B9)</f>
        <v>0</v>
      </c>
      <c r="C10" s="24">
        <f>SUM(C5:C9)</f>
        <v>0</v>
      </c>
      <c r="D10" s="25">
        <f t="shared" ref="D10:E10" si="0">SUM(D5:D9)</f>
        <v>0</v>
      </c>
      <c r="E10" s="26">
        <f t="shared" si="0"/>
        <v>0</v>
      </c>
      <c r="F10" s="17"/>
      <c r="G10" s="17"/>
    </row>
    <row r="11" spans="1:7" ht="15.75" thickTop="1" x14ac:dyDescent="0.25">
      <c r="A11" s="17"/>
      <c r="B11" s="17"/>
      <c r="C11" s="17"/>
      <c r="D11" s="17"/>
      <c r="E11" s="17"/>
      <c r="F11" s="17"/>
      <c r="G11" s="17"/>
    </row>
    <row r="12" spans="1:7" x14ac:dyDescent="0.25">
      <c r="A12" s="34">
        <v>7</v>
      </c>
      <c r="B12" s="34">
        <v>4</v>
      </c>
      <c r="C12" s="34">
        <v>4</v>
      </c>
      <c r="D12" s="34">
        <v>4</v>
      </c>
      <c r="E12" s="34">
        <v>4</v>
      </c>
      <c r="F12" s="34"/>
      <c r="G12" s="34"/>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A1:I11"/>
  <sheetViews>
    <sheetView showGridLines="0" zoomScaleNormal="100" workbookViewId="0">
      <selection activeCell="H7" sqref="H7:I10"/>
    </sheetView>
  </sheetViews>
  <sheetFormatPr defaultRowHeight="15" x14ac:dyDescent="0.25"/>
  <cols>
    <col min="1" max="1" width="33.5703125" customWidth="1"/>
    <col min="2" max="3" width="26.42578125" customWidth="1"/>
    <col min="4" max="4" width="20.42578125" customWidth="1"/>
    <col min="5" max="5" width="25.7109375" style="289" customWidth="1"/>
    <col min="6" max="6" width="25.7109375" style="294" customWidth="1"/>
    <col min="7" max="7" width="3.85546875" customWidth="1"/>
    <col min="8" max="8" width="26" style="289" customWidth="1"/>
    <col min="9" max="9" width="26" style="294" customWidth="1"/>
  </cols>
  <sheetData>
    <row r="1" spans="1:9" ht="16.5" x14ac:dyDescent="0.3">
      <c r="A1" s="1" t="s">
        <v>130</v>
      </c>
      <c r="E1" s="947" t="s">
        <v>946</v>
      </c>
      <c r="F1" s="949"/>
      <c r="G1" s="299"/>
      <c r="H1" s="947" t="s">
        <v>948</v>
      </c>
      <c r="I1" s="949"/>
    </row>
    <row r="2" spans="1:9" ht="17.25" thickBot="1" x14ac:dyDescent="0.35">
      <c r="A2" s="5" t="s">
        <v>15</v>
      </c>
    </row>
    <row r="3" spans="1:9" ht="33" customHeight="1" thickTop="1" x14ac:dyDescent="0.25">
      <c r="A3" s="935" t="s">
        <v>424</v>
      </c>
      <c r="B3" s="935" t="s">
        <v>2</v>
      </c>
      <c r="C3" s="935" t="s">
        <v>3</v>
      </c>
      <c r="E3" s="935" t="s">
        <v>2</v>
      </c>
      <c r="F3" s="935" t="s">
        <v>3</v>
      </c>
      <c r="H3" s="935" t="s">
        <v>2</v>
      </c>
      <c r="I3" s="935" t="s">
        <v>3</v>
      </c>
    </row>
    <row r="4" spans="1:9" ht="15.75" customHeight="1" thickBot="1" x14ac:dyDescent="0.3">
      <c r="A4" s="936"/>
      <c r="B4" s="936"/>
      <c r="C4" s="936"/>
      <c r="E4" s="936"/>
      <c r="F4" s="936"/>
      <c r="H4" s="936"/>
      <c r="I4" s="936"/>
    </row>
    <row r="5" spans="1:9" ht="23.25" customHeight="1" thickTop="1" thickBot="1" x14ac:dyDescent="0.3">
      <c r="A5" s="11" t="s">
        <v>143</v>
      </c>
      <c r="B5" s="62"/>
      <c r="C5" s="63"/>
    </row>
    <row r="6" spans="1:9" ht="23.25" customHeight="1" thickBot="1" x14ac:dyDescent="0.3">
      <c r="A6" s="11" t="s">
        <v>425</v>
      </c>
      <c r="B6" s="62"/>
      <c r="C6" s="63"/>
    </row>
    <row r="7" spans="1:9" ht="23.25" customHeight="1" thickBot="1" x14ac:dyDescent="0.3">
      <c r="A7" s="41" t="s">
        <v>142</v>
      </c>
      <c r="B7" s="62">
        <f>B5+B6</f>
        <v>0</v>
      </c>
      <c r="C7" s="63">
        <f>C5+C6</f>
        <v>0</v>
      </c>
      <c r="E7" s="292">
        <f>SUM(B5:B6)-B7</f>
        <v>0</v>
      </c>
      <c r="F7" s="295">
        <f>SUM(C5:C6)-C7</f>
        <v>0</v>
      </c>
      <c r="H7" s="292">
        <f>B7-'BS old'!$D$55</f>
        <v>0</v>
      </c>
      <c r="I7" s="295">
        <f>C7-'BS old'!$G$55</f>
        <v>0</v>
      </c>
    </row>
    <row r="8" spans="1:9" ht="23.25" customHeight="1" thickBot="1" x14ac:dyDescent="0.3">
      <c r="A8" s="11" t="s">
        <v>144</v>
      </c>
      <c r="B8" s="62"/>
      <c r="C8" s="63"/>
    </row>
    <row r="9" spans="1:9" ht="23.25" customHeight="1" thickBot="1" x14ac:dyDescent="0.3">
      <c r="A9" s="11" t="s">
        <v>145</v>
      </c>
      <c r="B9" s="62"/>
      <c r="C9" s="63"/>
    </row>
    <row r="10" spans="1:9" ht="23.25" customHeight="1" thickBot="1" x14ac:dyDescent="0.3">
      <c r="A10" s="22" t="s">
        <v>137</v>
      </c>
      <c r="B10" s="64">
        <f>B8+B9</f>
        <v>0</v>
      </c>
      <c r="C10" s="65">
        <f>C8+C9</f>
        <v>0</v>
      </c>
      <c r="E10" s="292">
        <f>SUM(B8:B9)-B10</f>
        <v>0</v>
      </c>
      <c r="F10" s="295">
        <f>SUM(C8:C9)-C10</f>
        <v>0</v>
      </c>
      <c r="H10" s="292">
        <f>B10-'BS old'!$D$47</f>
        <v>0</v>
      </c>
      <c r="I10" s="295">
        <f>C10-'BS old'!$G$47</f>
        <v>0</v>
      </c>
    </row>
    <row r="11" spans="1:9" ht="17.25" thickTop="1" x14ac:dyDescent="0.3">
      <c r="A11" s="3"/>
    </row>
  </sheetData>
  <mergeCells count="9">
    <mergeCell ref="I3:I4"/>
    <mergeCell ref="H1:I1"/>
    <mergeCell ref="B3:B4"/>
    <mergeCell ref="C3:C4"/>
    <mergeCell ref="A3:A4"/>
    <mergeCell ref="E1:F1"/>
    <mergeCell ref="E3:E4"/>
    <mergeCell ref="F3:F4"/>
    <mergeCell ref="H3:H4"/>
  </mergeCells>
  <conditionalFormatting sqref="E7:F10">
    <cfRule type="cellIs" dxfId="89" priority="6" operator="lessThan">
      <formula>0</formula>
    </cfRule>
    <cfRule type="cellIs" dxfId="88" priority="7" operator="greaterThan">
      <formula>0</formula>
    </cfRule>
  </conditionalFormatting>
  <conditionalFormatting sqref="H7:I10">
    <cfRule type="cellIs" dxfId="87" priority="1" operator="lessThan">
      <formula>0</formula>
    </cfRule>
    <cfRule type="cellIs" dxfId="86" priority="2" operator="greaterThan">
      <formula>0</formula>
    </cfRule>
    <cfRule type="cellIs" dxfId="85" priority="4" operator="lessThan">
      <formula>0</formula>
    </cfRule>
    <cfRule type="cellIs" dxfId="84"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dimension ref="A1:C7"/>
  <sheetViews>
    <sheetView showGridLines="0" zoomScaleNormal="100" workbookViewId="0">
      <selection activeCell="A7" sqref="A7"/>
    </sheetView>
  </sheetViews>
  <sheetFormatPr defaultRowHeight="15" x14ac:dyDescent="0.25"/>
  <cols>
    <col min="1" max="1" width="32.42578125" customWidth="1"/>
    <col min="2" max="3" width="27" customWidth="1"/>
    <col min="4" max="6" width="20.42578125" customWidth="1"/>
  </cols>
  <sheetData>
    <row r="1" spans="1:3" ht="17.25" thickBot="1" x14ac:dyDescent="0.35">
      <c r="A1" s="1" t="s">
        <v>146</v>
      </c>
    </row>
    <row r="2" spans="1:3" ht="16.5" thickTop="1" thickBot="1" x14ac:dyDescent="0.3">
      <c r="A2" s="935" t="s">
        <v>147</v>
      </c>
      <c r="B2" s="956" t="s">
        <v>2</v>
      </c>
      <c r="C2" s="957"/>
    </row>
    <row r="3" spans="1:3" ht="16.5" thickTop="1" thickBot="1" x14ac:dyDescent="0.3">
      <c r="A3" s="936"/>
      <c r="B3" s="8" t="s">
        <v>148</v>
      </c>
      <c r="C3" s="56" t="s">
        <v>149</v>
      </c>
    </row>
    <row r="4" spans="1:3" ht="23.25" customHeight="1" thickTop="1" thickBot="1" x14ac:dyDescent="0.3">
      <c r="A4" s="9" t="s">
        <v>150</v>
      </c>
      <c r="B4" s="42"/>
      <c r="C4" s="10"/>
    </row>
    <row r="5" spans="1:3" ht="23.25" customHeight="1" thickBot="1" x14ac:dyDescent="0.3">
      <c r="A5" s="11" t="s">
        <v>151</v>
      </c>
      <c r="B5" s="59" t="s">
        <v>18</v>
      </c>
      <c r="C5" s="12"/>
    </row>
    <row r="6" spans="1:3" ht="23.25" customHeight="1" thickBot="1" x14ac:dyDescent="0.3">
      <c r="A6" s="13" t="s">
        <v>152</v>
      </c>
      <c r="B6" s="31" t="s">
        <v>18</v>
      </c>
      <c r="C6" s="14"/>
    </row>
    <row r="7" spans="1:3" ht="17.25" thickTop="1" x14ac:dyDescent="0.3">
      <c r="A7" s="1"/>
    </row>
  </sheetData>
  <mergeCells count="2">
    <mergeCell ref="A2:A3"/>
    <mergeCell ref="B2:C2"/>
  </mergeCells>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dimension ref="A1:I9"/>
  <sheetViews>
    <sheetView showGridLines="0" topLeftCell="C1" zoomScaleNormal="100" workbookViewId="0">
      <selection activeCell="H3" sqref="H3:I8"/>
    </sheetView>
  </sheetViews>
  <sheetFormatPr defaultRowHeight="15" x14ac:dyDescent="0.25"/>
  <cols>
    <col min="1" max="1" width="33" customWidth="1"/>
    <col min="2" max="3" width="26.7109375" customWidth="1"/>
    <col min="4" max="4" width="20.42578125" customWidth="1"/>
    <col min="5" max="5" width="21.85546875" style="289" customWidth="1"/>
    <col min="6" max="6" width="36" style="294" customWidth="1"/>
    <col min="7" max="7" width="3.85546875" customWidth="1"/>
    <col min="8" max="8" width="18.5703125" style="289" customWidth="1"/>
    <col min="9" max="9" width="37" style="294" customWidth="1"/>
  </cols>
  <sheetData>
    <row r="1" spans="1:9" ht="16.5" x14ac:dyDescent="0.3">
      <c r="A1" s="1" t="s">
        <v>153</v>
      </c>
      <c r="E1" s="947" t="s">
        <v>946</v>
      </c>
      <c r="F1" s="949"/>
      <c r="H1" s="947" t="s">
        <v>948</v>
      </c>
      <c r="I1" s="949"/>
    </row>
    <row r="2" spans="1:9" ht="17.25" thickBot="1" x14ac:dyDescent="0.35">
      <c r="A2" s="5" t="s">
        <v>154</v>
      </c>
    </row>
    <row r="3" spans="1:9" ht="30" customHeight="1" thickTop="1" thickBot="1" x14ac:dyDescent="0.3">
      <c r="A3" s="7" t="s">
        <v>131</v>
      </c>
      <c r="B3" s="8" t="s">
        <v>2</v>
      </c>
      <c r="C3" s="8" t="s">
        <v>3</v>
      </c>
      <c r="E3" s="56" t="s">
        <v>2</v>
      </c>
      <c r="F3" s="56" t="s">
        <v>3</v>
      </c>
      <c r="H3" s="56" t="s">
        <v>2</v>
      </c>
      <c r="I3" s="56" t="s">
        <v>3</v>
      </c>
    </row>
    <row r="4" spans="1:9" ht="18.75" customHeight="1" thickTop="1" thickBot="1" x14ac:dyDescent="0.3">
      <c r="A4" s="9" t="s">
        <v>155</v>
      </c>
      <c r="B4" s="42"/>
      <c r="C4" s="10"/>
      <c r="H4" s="292">
        <f>B4+B7-'BS old'!$D$65</f>
        <v>0</v>
      </c>
      <c r="I4" s="295">
        <f>C4+C7-'BS old'!$G$65</f>
        <v>0</v>
      </c>
    </row>
    <row r="5" spans="1:9" ht="18.75" customHeight="1" thickBot="1" x14ac:dyDescent="0.3">
      <c r="A5" s="11" t="s">
        <v>156</v>
      </c>
      <c r="B5" s="19"/>
      <c r="C5" s="12"/>
      <c r="H5" s="292">
        <f>B5-'BS old'!$D$66</f>
        <v>0</v>
      </c>
      <c r="I5" s="295">
        <f>C5-'BS old'!$G$66</f>
        <v>0</v>
      </c>
    </row>
    <row r="6" spans="1:9" ht="18.75" customHeight="1" thickBot="1" x14ac:dyDescent="0.3">
      <c r="A6" s="11" t="s">
        <v>157</v>
      </c>
      <c r="B6" s="19"/>
      <c r="C6" s="12"/>
      <c r="E6" s="292"/>
      <c r="F6" s="295"/>
      <c r="H6" s="292">
        <f>B6-'BS old'!$D$67</f>
        <v>0</v>
      </c>
      <c r="I6" s="295">
        <f>C6-'BS old'!$G$67</f>
        <v>0</v>
      </c>
    </row>
    <row r="7" spans="1:9" ht="18.75" customHeight="1" thickBot="1" x14ac:dyDescent="0.3">
      <c r="A7" s="11" t="s">
        <v>158</v>
      </c>
      <c r="B7" s="19"/>
      <c r="C7" s="12"/>
      <c r="H7" s="292">
        <f>H4</f>
        <v>0</v>
      </c>
      <c r="I7" s="295">
        <f>I4</f>
        <v>0</v>
      </c>
    </row>
    <row r="8" spans="1:9" ht="18.75" customHeight="1" thickBot="1" x14ac:dyDescent="0.3">
      <c r="A8" s="22" t="s">
        <v>14</v>
      </c>
      <c r="B8" s="55">
        <f>SUM(B4:B7)</f>
        <v>0</v>
      </c>
      <c r="C8" s="57">
        <f>SUM(C4:C7)</f>
        <v>0</v>
      </c>
      <c r="E8" s="292">
        <f>SUM(B4:B7)-B8</f>
        <v>0</v>
      </c>
      <c r="F8" s="295">
        <f>SUM(C4:C7)-C8</f>
        <v>0</v>
      </c>
      <c r="H8" s="292">
        <f>B8-SUM('BS old'!$D$65:$D$67)</f>
        <v>0</v>
      </c>
      <c r="I8" s="295">
        <f>C8-SUM('BS old'!$G$65:$G$67)</f>
        <v>0</v>
      </c>
    </row>
    <row r="9" spans="1:9" ht="15.75" thickTop="1" x14ac:dyDescent="0.25">
      <c r="E9" s="292"/>
      <c r="F9" s="295"/>
    </row>
  </sheetData>
  <mergeCells count="2">
    <mergeCell ref="E1:F1"/>
    <mergeCell ref="H1:I1"/>
  </mergeCells>
  <conditionalFormatting sqref="E6:F9">
    <cfRule type="cellIs" dxfId="83" priority="9" operator="lessThan">
      <formula>0</formula>
    </cfRule>
    <cfRule type="cellIs" dxfId="82" priority="10" operator="greaterThan">
      <formula>0</formula>
    </cfRule>
  </conditionalFormatting>
  <conditionalFormatting sqref="H1:I1">
    <cfRule type="cellIs" priority="8" stopIfTrue="1" operator="greaterThan">
      <formula>0</formula>
    </cfRule>
  </conditionalFormatting>
  <conditionalFormatting sqref="H8:I8">
    <cfRule type="cellIs" dxfId="81" priority="6" operator="lessThan">
      <formula>0</formula>
    </cfRule>
    <cfRule type="cellIs" dxfId="80" priority="7" operator="greaterThan">
      <formula>0</formula>
    </cfRule>
  </conditionalFormatting>
  <conditionalFormatting sqref="H4:I8">
    <cfRule type="cellIs" dxfId="79" priority="1" operator="lessThan">
      <formula>0</formula>
    </cfRule>
    <cfRule type="cellIs" dxfId="78"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dimension ref="A1:M14"/>
  <sheetViews>
    <sheetView showGridLines="0" zoomScaleNormal="100" workbookViewId="0">
      <selection activeCell="C19" sqref="C19"/>
    </sheetView>
  </sheetViews>
  <sheetFormatPr defaultRowHeight="15" outlineLevelCol="1" x14ac:dyDescent="0.25"/>
  <cols>
    <col min="1" max="1" width="24.5703125" customWidth="1"/>
    <col min="2" max="5" width="15.42578125" customWidth="1"/>
    <col min="6" max="6" width="20.42578125" customWidth="1"/>
    <col min="7" max="7" width="20.42578125" style="289" customWidth="1" outlineLevel="1"/>
    <col min="8" max="9" width="20.42578125" style="290" customWidth="1" outlineLevel="1"/>
    <col min="10" max="10" width="20.42578125" style="294" customWidth="1"/>
    <col min="12" max="12" width="20.42578125" style="296" customWidth="1"/>
  </cols>
  <sheetData>
    <row r="1" spans="1:13" ht="16.5" x14ac:dyDescent="0.3">
      <c r="A1" s="1" t="s">
        <v>153</v>
      </c>
      <c r="G1" s="947" t="s">
        <v>946</v>
      </c>
      <c r="H1" s="948"/>
      <c r="I1" s="948"/>
      <c r="J1" s="949"/>
      <c r="L1" s="302" t="s">
        <v>948</v>
      </c>
      <c r="M1" s="299"/>
    </row>
    <row r="3" spans="1:13" ht="17.25" thickBot="1" x14ac:dyDescent="0.35">
      <c r="A3" s="5" t="s">
        <v>15</v>
      </c>
    </row>
    <row r="4" spans="1:13" ht="16.5" thickTop="1" thickBot="1" x14ac:dyDescent="0.3">
      <c r="A4" s="935" t="s">
        <v>159</v>
      </c>
      <c r="B4" s="937" t="s">
        <v>2</v>
      </c>
      <c r="C4" s="943"/>
      <c r="D4" s="943"/>
      <c r="E4" s="938"/>
    </row>
    <row r="5" spans="1:13" ht="18" customHeight="1" thickTop="1" x14ac:dyDescent="0.25">
      <c r="A5" s="942"/>
      <c r="B5" s="942" t="s">
        <v>32</v>
      </c>
      <c r="C5" s="942" t="s">
        <v>27</v>
      </c>
      <c r="D5" s="942" t="s">
        <v>28</v>
      </c>
      <c r="E5" s="942" t="s">
        <v>30</v>
      </c>
      <c r="G5" s="935" t="s">
        <v>32</v>
      </c>
      <c r="H5" s="935" t="s">
        <v>27</v>
      </c>
      <c r="I5" s="935" t="s">
        <v>28</v>
      </c>
      <c r="J5" s="935" t="s">
        <v>30</v>
      </c>
      <c r="L5" s="935" t="s">
        <v>30</v>
      </c>
    </row>
    <row r="6" spans="1:13" ht="17.25" customHeight="1" thickBot="1" x14ac:dyDescent="0.3">
      <c r="A6" s="936"/>
      <c r="B6" s="936"/>
      <c r="C6" s="936"/>
      <c r="D6" s="936"/>
      <c r="E6" s="936"/>
      <c r="G6" s="936"/>
      <c r="H6" s="936"/>
      <c r="I6" s="936"/>
      <c r="J6" s="936"/>
      <c r="L6" s="936"/>
    </row>
    <row r="7" spans="1:13" ht="21.75" customHeight="1" thickTop="1" thickBot="1" x14ac:dyDescent="0.3">
      <c r="A7" s="11" t="s">
        <v>160</v>
      </c>
      <c r="B7" s="19"/>
      <c r="C7" s="19"/>
      <c r="D7" s="19"/>
      <c r="E7" s="12">
        <f>SUM(B7:D7)</f>
        <v>0</v>
      </c>
      <c r="J7" s="295">
        <f>SUM(B7:D7)-E7</f>
        <v>0</v>
      </c>
    </row>
    <row r="8" spans="1:13" ht="21.75" customHeight="1" thickBot="1" x14ac:dyDescent="0.3">
      <c r="A8" s="11" t="s">
        <v>161</v>
      </c>
      <c r="B8" s="19"/>
      <c r="C8" s="19"/>
      <c r="D8" s="19"/>
      <c r="E8" s="12">
        <f t="shared" ref="E8:E12" si="0">SUM(B8:D8)</f>
        <v>0</v>
      </c>
      <c r="J8" s="295">
        <f t="shared" ref="J8:J12" si="1">SUM(B8:D8)-E8</f>
        <v>0</v>
      </c>
    </row>
    <row r="9" spans="1:13" ht="21.75" customHeight="1" thickBot="1" x14ac:dyDescent="0.3">
      <c r="A9" s="11" t="s">
        <v>162</v>
      </c>
      <c r="B9" s="19"/>
      <c r="C9" s="19"/>
      <c r="D9" s="19"/>
      <c r="E9" s="12">
        <f t="shared" si="0"/>
        <v>0</v>
      </c>
      <c r="J9" s="295">
        <f t="shared" si="1"/>
        <v>0</v>
      </c>
    </row>
    <row r="10" spans="1:13" ht="21.75" customHeight="1" thickBot="1" x14ac:dyDescent="0.3">
      <c r="A10" s="11" t="s">
        <v>163</v>
      </c>
      <c r="B10" s="19"/>
      <c r="C10" s="19"/>
      <c r="D10" s="19"/>
      <c r="E10" s="12">
        <f t="shared" si="0"/>
        <v>0</v>
      </c>
      <c r="J10" s="295">
        <f t="shared" si="1"/>
        <v>0</v>
      </c>
    </row>
    <row r="11" spans="1:13" ht="21.75" customHeight="1" thickBot="1" x14ac:dyDescent="0.3">
      <c r="A11" s="11" t="s">
        <v>164</v>
      </c>
      <c r="B11" s="19"/>
      <c r="C11" s="19"/>
      <c r="D11" s="19"/>
      <c r="E11" s="12">
        <f t="shared" si="0"/>
        <v>0</v>
      </c>
      <c r="J11" s="295">
        <f t="shared" si="1"/>
        <v>0</v>
      </c>
    </row>
    <row r="12" spans="1:13" ht="21.75" customHeight="1" thickBot="1" x14ac:dyDescent="0.3">
      <c r="A12" s="11" t="s">
        <v>165</v>
      </c>
      <c r="B12" s="19"/>
      <c r="C12" s="19"/>
      <c r="D12" s="19"/>
      <c r="E12" s="12">
        <f t="shared" si="0"/>
        <v>0</v>
      </c>
      <c r="J12" s="295">
        <f t="shared" si="1"/>
        <v>0</v>
      </c>
    </row>
    <row r="13" spans="1:13" ht="21.75" customHeight="1" thickBot="1" x14ac:dyDescent="0.3">
      <c r="A13" s="22" t="s">
        <v>166</v>
      </c>
      <c r="B13" s="55">
        <f>SUM(B7:B12)</f>
        <v>0</v>
      </c>
      <c r="C13" s="55">
        <f t="shared" ref="C13:E13" si="2">SUM(C7:C12)</f>
        <v>0</v>
      </c>
      <c r="D13" s="55">
        <f t="shared" si="2"/>
        <v>0</v>
      </c>
      <c r="E13" s="57">
        <f t="shared" si="2"/>
        <v>0</v>
      </c>
      <c r="G13" s="292">
        <f>SUM(B7:B12)-B13</f>
        <v>0</v>
      </c>
      <c r="H13" s="291">
        <f t="shared" ref="H13:J13" si="3">SUM(C7:C12)-C13</f>
        <v>0</v>
      </c>
      <c r="I13" s="291">
        <f t="shared" si="3"/>
        <v>0</v>
      </c>
      <c r="J13" s="295">
        <f t="shared" si="3"/>
        <v>0</v>
      </c>
      <c r="L13" s="303">
        <f>E13-SUM('BS old'!$D$68:$D$69)</f>
        <v>0</v>
      </c>
    </row>
    <row r="14" spans="1:13" ht="15.75" thickTop="1" x14ac:dyDescent="0.25"/>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77" priority="3" operator="lessThan">
      <formula>0</formula>
    </cfRule>
    <cfRule type="cellIs" dxfId="76" priority="4" operator="greaterThan">
      <formula>0</formula>
    </cfRule>
  </conditionalFormatting>
  <conditionalFormatting sqref="J13">
    <cfRule type="cellIs" dxfId="75" priority="1" operator="lessThan">
      <formula>0</formula>
    </cfRule>
    <cfRule type="cellIs" dxfId="74" priority="2" operator="greaterThan">
      <formula>0</formula>
    </cfRule>
  </conditionalFormatting>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6"/>
  <dimension ref="A1:O10"/>
  <sheetViews>
    <sheetView showGridLines="0" topLeftCell="C1" zoomScaleNormal="100" workbookViewId="0">
      <selection activeCell="O6" sqref="O6"/>
    </sheetView>
  </sheetViews>
  <sheetFormatPr defaultRowHeight="15" outlineLevelCol="1" x14ac:dyDescent="0.25"/>
  <cols>
    <col min="1" max="1" width="21.42578125" customWidth="1"/>
    <col min="2" max="6" width="13" customWidth="1"/>
    <col min="9" max="9" width="23.140625" style="289" hidden="1" customWidth="1" outlineLevel="1"/>
    <col min="10" max="11" width="23.140625" style="290" hidden="1" customWidth="1" outlineLevel="1"/>
    <col min="12" max="12" width="20.140625" style="290" hidden="1" customWidth="1" outlineLevel="1"/>
    <col min="13" max="13" width="24.85546875" style="294" customWidth="1" collapsed="1"/>
    <col min="14" max="14" width="9.140625" style="290"/>
    <col min="15" max="15" width="20.42578125" style="296" customWidth="1"/>
  </cols>
  <sheetData>
    <row r="1" spans="1:15" ht="17.25" thickBot="1" x14ac:dyDescent="0.35">
      <c r="A1" s="1" t="s">
        <v>167</v>
      </c>
      <c r="I1" s="953" t="s">
        <v>946</v>
      </c>
      <c r="J1" s="954"/>
      <c r="K1" s="954"/>
      <c r="L1" s="954"/>
      <c r="M1" s="955"/>
      <c r="N1" s="294"/>
      <c r="O1" s="302" t="s">
        <v>948</v>
      </c>
    </row>
    <row r="2" spans="1:15" ht="55.5" customHeight="1" thickTop="1" thickBot="1" x14ac:dyDescent="0.3">
      <c r="A2" s="56" t="s">
        <v>168</v>
      </c>
      <c r="B2" s="56" t="s">
        <v>169</v>
      </c>
      <c r="C2" s="56" t="s">
        <v>170</v>
      </c>
      <c r="D2" s="56" t="s">
        <v>88</v>
      </c>
      <c r="E2" s="56" t="s">
        <v>421</v>
      </c>
      <c r="F2" s="56" t="s">
        <v>171</v>
      </c>
      <c r="I2" s="56" t="s">
        <v>169</v>
      </c>
      <c r="J2" s="56" t="s">
        <v>170</v>
      </c>
      <c r="K2" s="56" t="s">
        <v>88</v>
      </c>
      <c r="L2" s="173" t="s">
        <v>421</v>
      </c>
      <c r="M2" s="56" t="s">
        <v>171</v>
      </c>
      <c r="N2" s="305"/>
      <c r="O2" s="56" t="s">
        <v>171</v>
      </c>
    </row>
    <row r="3" spans="1:15" ht="23.25" customHeight="1" thickTop="1" thickBot="1" x14ac:dyDescent="0.3">
      <c r="A3" s="68" t="s">
        <v>164</v>
      </c>
      <c r="B3" s="76"/>
      <c r="C3" s="76"/>
      <c r="D3" s="76"/>
      <c r="E3" s="76"/>
      <c r="F3" s="77">
        <f>SUM(B3:E3)</f>
        <v>0</v>
      </c>
      <c r="M3" s="295">
        <f>SUM(B3:E3)-F3</f>
        <v>0</v>
      </c>
      <c r="N3" s="295"/>
    </row>
    <row r="4" spans="1:15" ht="23.25" customHeight="1" thickBot="1" x14ac:dyDescent="0.3">
      <c r="A4" s="11" t="s">
        <v>165</v>
      </c>
      <c r="B4" s="76"/>
      <c r="C4" s="76"/>
      <c r="D4" s="76"/>
      <c r="E4" s="76"/>
      <c r="F4" s="77">
        <f t="shared" ref="F4:F5" si="0">SUM(B4:E4)</f>
        <v>0</v>
      </c>
      <c r="M4" s="295">
        <f>SUM(B4:E4)-F4</f>
        <v>0</v>
      </c>
      <c r="N4" s="295"/>
    </row>
    <row r="5" spans="1:15" ht="23.25" customHeight="1" thickBot="1" x14ac:dyDescent="0.3">
      <c r="A5" s="22" t="s">
        <v>166</v>
      </c>
      <c r="B5" s="78">
        <f>SUM(B3:B4)</f>
        <v>0</v>
      </c>
      <c r="C5" s="78">
        <f>SUM(C3:C4)</f>
        <v>0</v>
      </c>
      <c r="D5" s="78">
        <f>SUM(D3:D4)</f>
        <v>0</v>
      </c>
      <c r="E5" s="78">
        <f>SUM(E3:E4)</f>
        <v>0</v>
      </c>
      <c r="F5" s="79">
        <f t="shared" si="0"/>
        <v>0</v>
      </c>
      <c r="I5" s="292">
        <f>SUM(B3:B4)-B5</f>
        <v>0</v>
      </c>
      <c r="J5" s="291">
        <f>SUM(C3:C4)-C5</f>
        <v>0</v>
      </c>
      <c r="K5" s="291">
        <f>SUM(D3:D4)-D5</f>
        <v>0</v>
      </c>
      <c r="L5" s="291">
        <f>SUM(E3:E4)-E5</f>
        <v>0</v>
      </c>
      <c r="M5" s="295">
        <f>SUM(F3:F4)-F5</f>
        <v>0</v>
      </c>
      <c r="N5" s="295"/>
      <c r="O5" s="303">
        <f>F5-SUM('BS old'!E68:E69)</f>
        <v>0</v>
      </c>
    </row>
    <row r="6" spans="1:15" ht="15.75" thickTop="1" x14ac:dyDescent="0.25">
      <c r="M6" s="295"/>
      <c r="N6" s="295"/>
    </row>
    <row r="7" spans="1:15" x14ac:dyDescent="0.25">
      <c r="M7" s="295"/>
      <c r="N7" s="295"/>
    </row>
    <row r="8" spans="1:15" x14ac:dyDescent="0.25">
      <c r="M8" s="295"/>
      <c r="N8" s="295"/>
    </row>
    <row r="10" spans="1:15" x14ac:dyDescent="0.25">
      <c r="B10" s="17"/>
    </row>
  </sheetData>
  <mergeCells count="1">
    <mergeCell ref="I1:M1"/>
  </mergeCells>
  <conditionalFormatting sqref="O1">
    <cfRule type="cellIs" priority="3" stopIfTrue="1" operator="greaterThan">
      <formula>0</formula>
    </cfRule>
  </conditionalFormatting>
  <conditionalFormatting sqref="I3:K8 L5 O3:O8 M3:N9">
    <cfRule type="cellIs" dxfId="73" priority="1" operator="lessThan">
      <formula>0</formula>
    </cfRule>
    <cfRule type="cellIs" dxfId="72" priority="2" operator="greaterThan">
      <formula>0</formula>
    </cfRule>
  </conditionalFormatting>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dimension ref="A1:B5"/>
  <sheetViews>
    <sheetView showGridLines="0" zoomScaleNormal="100" workbookViewId="0">
      <selection activeCell="C11" sqref="C11"/>
    </sheetView>
  </sheetViews>
  <sheetFormatPr defaultRowHeight="15" x14ac:dyDescent="0.25"/>
  <cols>
    <col min="1" max="2" width="43.28515625" customWidth="1"/>
    <col min="3" max="3" width="19.140625" customWidth="1"/>
  </cols>
  <sheetData>
    <row r="1" spans="1:2" ht="17.25" thickBot="1" x14ac:dyDescent="0.35">
      <c r="A1" s="1" t="s">
        <v>174</v>
      </c>
    </row>
    <row r="2" spans="1:2" ht="16.5" thickTop="1" thickBot="1" x14ac:dyDescent="0.3">
      <c r="A2" s="72" t="s">
        <v>131</v>
      </c>
      <c r="B2" s="73" t="s">
        <v>36</v>
      </c>
    </row>
    <row r="3" spans="1:2" ht="24" thickTop="1" thickBot="1" x14ac:dyDescent="0.3">
      <c r="A3" s="9" t="s">
        <v>172</v>
      </c>
      <c r="B3" s="74"/>
    </row>
    <row r="4" spans="1:2" ht="23.25" thickBot="1" x14ac:dyDescent="0.3">
      <c r="A4" s="13" t="s">
        <v>173</v>
      </c>
      <c r="B4" s="75"/>
    </row>
    <row r="5" spans="1:2" ht="15.75" thickTop="1" x14ac:dyDescent="0.25"/>
  </sheetData>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D8"/>
  <sheetViews>
    <sheetView showGridLines="0" zoomScaleNormal="100" workbookViewId="0">
      <selection activeCell="A3" sqref="A3:A7"/>
    </sheetView>
  </sheetViews>
  <sheetFormatPr defaultRowHeight="15" x14ac:dyDescent="0.25"/>
  <cols>
    <col min="1" max="1" width="26.140625" customWidth="1"/>
    <col min="2" max="4" width="20.140625" customWidth="1"/>
  </cols>
  <sheetData>
    <row r="1" spans="1:4" ht="17.25" thickBot="1" x14ac:dyDescent="0.35">
      <c r="A1" s="1" t="s">
        <v>175</v>
      </c>
    </row>
    <row r="2" spans="1:4" ht="44.25" customHeight="1" thickTop="1" thickBot="1" x14ac:dyDescent="0.3">
      <c r="A2" s="81" t="s">
        <v>168</v>
      </c>
      <c r="B2" s="546" t="s">
        <v>426</v>
      </c>
      <c r="C2" s="546" t="s">
        <v>427</v>
      </c>
      <c r="D2" s="546" t="s">
        <v>428</v>
      </c>
    </row>
    <row r="3" spans="1:4" ht="16.5" thickTop="1" thickBot="1" x14ac:dyDescent="0.3">
      <c r="A3" s="68" t="s">
        <v>160</v>
      </c>
      <c r="B3" s="76"/>
      <c r="C3" s="76"/>
      <c r="D3" s="77"/>
    </row>
    <row r="4" spans="1:4" ht="15.75" thickBot="1" x14ac:dyDescent="0.3">
      <c r="A4" s="68" t="s">
        <v>161</v>
      </c>
      <c r="B4" s="76"/>
      <c r="C4" s="76"/>
      <c r="D4" s="77"/>
    </row>
    <row r="5" spans="1:4" ht="15.75" thickBot="1" x14ac:dyDescent="0.3">
      <c r="A5" s="68" t="s">
        <v>176</v>
      </c>
      <c r="B5" s="76"/>
      <c r="C5" s="76"/>
      <c r="D5" s="77"/>
    </row>
    <row r="6" spans="1:4" ht="15.75" thickBot="1" x14ac:dyDescent="0.3">
      <c r="A6" s="68" t="s">
        <v>164</v>
      </c>
      <c r="B6" s="76"/>
      <c r="C6" s="76"/>
      <c r="D6" s="77"/>
    </row>
    <row r="7" spans="1:4" ht="26.25" customHeight="1" thickBot="1" x14ac:dyDescent="0.3">
      <c r="A7" s="83" t="s">
        <v>166</v>
      </c>
      <c r="B7" s="82"/>
      <c r="C7" s="82"/>
      <c r="D7" s="75"/>
    </row>
    <row r="8" spans="1:4" ht="15.75" thickTop="1" x14ac:dyDescent="0.25"/>
  </sheetData>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I15"/>
  <sheetViews>
    <sheetView showGridLines="0" topLeftCell="C1" zoomScaleNormal="100" workbookViewId="0">
      <selection activeCell="H3" sqref="H3:I12"/>
    </sheetView>
  </sheetViews>
  <sheetFormatPr defaultRowHeight="15" x14ac:dyDescent="0.25"/>
  <cols>
    <col min="1" max="1" width="35.42578125" customWidth="1"/>
    <col min="2" max="3" width="25.5703125" customWidth="1"/>
    <col min="4" max="4" width="22.28515625" customWidth="1"/>
    <col min="5" max="5" width="34.7109375" style="289" customWidth="1"/>
    <col min="6" max="6" width="41.28515625" style="294" customWidth="1"/>
    <col min="8" max="8" width="26.7109375" style="289" customWidth="1"/>
    <col min="9" max="9" width="26.7109375" style="294" customWidth="1"/>
  </cols>
  <sheetData>
    <row r="1" spans="1:9" ht="17.25" thickBot="1" x14ac:dyDescent="0.35">
      <c r="A1" s="1" t="s">
        <v>177</v>
      </c>
      <c r="E1" s="953" t="s">
        <v>946</v>
      </c>
      <c r="F1" s="955"/>
      <c r="G1" s="299"/>
      <c r="H1" s="947" t="s">
        <v>948</v>
      </c>
      <c r="I1" s="949"/>
    </row>
    <row r="2" spans="1:9" ht="35.25" thickTop="1" thickBot="1" x14ac:dyDescent="0.3">
      <c r="A2" s="81" t="s">
        <v>178</v>
      </c>
      <c r="B2" s="546" t="s">
        <v>2</v>
      </c>
      <c r="C2" s="546" t="s">
        <v>3</v>
      </c>
      <c r="E2" s="56" t="s">
        <v>2</v>
      </c>
      <c r="F2" s="56" t="s">
        <v>3</v>
      </c>
      <c r="H2" s="56" t="s">
        <v>2</v>
      </c>
      <c r="I2" s="56" t="s">
        <v>3</v>
      </c>
    </row>
    <row r="3" spans="1:9" ht="24" thickTop="1" thickBot="1" x14ac:dyDescent="0.3">
      <c r="A3" s="22" t="s">
        <v>179</v>
      </c>
      <c r="B3" s="306">
        <f>SUM(B4:B5)</f>
        <v>0</v>
      </c>
      <c r="C3" s="140">
        <f>SUM(C4:C5)</f>
        <v>0</v>
      </c>
      <c r="E3" s="292">
        <f>SUM(B4:B5)-B3</f>
        <v>0</v>
      </c>
      <c r="F3" s="295">
        <f>SUM(C4:C5)-C3</f>
        <v>0</v>
      </c>
      <c r="H3" s="292">
        <f>B3-'BS old'!$D$71</f>
        <v>0</v>
      </c>
      <c r="I3" s="309">
        <f>C3-'BS old'!$G$71</f>
        <v>0</v>
      </c>
    </row>
    <row r="4" spans="1:9" ht="16.5" thickTop="1" thickBot="1" x14ac:dyDescent="0.3">
      <c r="A4" s="11"/>
      <c r="B4" s="307"/>
      <c r="C4" s="77"/>
    </row>
    <row r="5" spans="1:9" ht="15.75" thickBot="1" x14ac:dyDescent="0.3">
      <c r="A5" s="13"/>
      <c r="B5" s="308"/>
      <c r="C5" s="75"/>
    </row>
    <row r="6" spans="1:9" ht="24" thickTop="1" thickBot="1" x14ac:dyDescent="0.3">
      <c r="A6" s="22" t="s">
        <v>180</v>
      </c>
      <c r="B6" s="308">
        <f>SUM(B7:B8)</f>
        <v>0</v>
      </c>
      <c r="C6" s="140">
        <f>SUM(C7:C8)</f>
        <v>0</v>
      </c>
      <c r="E6" s="292">
        <f>SUM(B7:B8)-B6</f>
        <v>0</v>
      </c>
      <c r="F6" s="295">
        <f>SUM(C7:C8)-C6</f>
        <v>0</v>
      </c>
      <c r="H6" s="292">
        <f>B6-'BS old'!$D$72</f>
        <v>0</v>
      </c>
      <c r="I6" s="295">
        <f>C6-'BS old'!$G$72</f>
        <v>0</v>
      </c>
    </row>
    <row r="7" spans="1:9" ht="16.5" thickTop="1" thickBot="1" x14ac:dyDescent="0.3">
      <c r="A7" s="11"/>
      <c r="B7" s="307"/>
      <c r="C7" s="77"/>
    </row>
    <row r="8" spans="1:9" ht="15.75" thickBot="1" x14ac:dyDescent="0.3">
      <c r="A8" s="13"/>
      <c r="B8" s="308"/>
      <c r="C8" s="75"/>
    </row>
    <row r="9" spans="1:9" ht="24" customHeight="1" thickTop="1" thickBot="1" x14ac:dyDescent="0.3">
      <c r="A9" s="22" t="s">
        <v>181</v>
      </c>
      <c r="B9" s="308">
        <f>SUM(B10:B11)</f>
        <v>0</v>
      </c>
      <c r="C9" s="140">
        <f>SUM(C10:C11)</f>
        <v>0</v>
      </c>
      <c r="E9" s="292">
        <f>SUM(B10:B11)-B9</f>
        <v>0</v>
      </c>
      <c r="F9" s="295">
        <f>SUM(C10:C11)-C9</f>
        <v>0</v>
      </c>
      <c r="H9" s="292">
        <f>B9-'BS old'!$D$73</f>
        <v>0</v>
      </c>
      <c r="I9" s="295">
        <f>C9-'BS old'!$G$73</f>
        <v>0</v>
      </c>
    </row>
    <row r="10" spans="1:9" ht="16.5" thickTop="1" thickBot="1" x14ac:dyDescent="0.3">
      <c r="A10" s="11"/>
      <c r="B10" s="307"/>
      <c r="C10" s="77"/>
    </row>
    <row r="11" spans="1:9" ht="15.75" thickBot="1" x14ac:dyDescent="0.3">
      <c r="A11" s="13"/>
      <c r="B11" s="308"/>
      <c r="C11" s="75"/>
    </row>
    <row r="12" spans="1:9" ht="24" thickTop="1" thickBot="1" x14ac:dyDescent="0.3">
      <c r="A12" s="22" t="s">
        <v>182</v>
      </c>
      <c r="B12" s="308">
        <f>SUM(B13:B14)</f>
        <v>0</v>
      </c>
      <c r="C12" s="140">
        <f>SUM(C13:C14)</f>
        <v>0</v>
      </c>
      <c r="E12" s="292">
        <f>SUM(B13:B14)-B12</f>
        <v>0</v>
      </c>
      <c r="F12" s="295">
        <f>SUM(C13:C14)-C12</f>
        <v>0</v>
      </c>
      <c r="H12" s="292">
        <f>B12-'BS old'!$D$74</f>
        <v>0</v>
      </c>
      <c r="I12" s="295">
        <f>C12-'BS old'!$G$74</f>
        <v>0</v>
      </c>
    </row>
    <row r="13" spans="1:9" ht="16.5" thickTop="1" thickBot="1" x14ac:dyDescent="0.3">
      <c r="A13" s="11"/>
      <c r="B13" s="307"/>
      <c r="C13" s="77"/>
    </row>
    <row r="14" spans="1:9" ht="15.75" thickBot="1" x14ac:dyDescent="0.3">
      <c r="A14" s="13"/>
      <c r="B14" s="308"/>
      <c r="C14" s="75"/>
    </row>
    <row r="15" spans="1:9" ht="15.75" thickTop="1" x14ac:dyDescent="0.25"/>
  </sheetData>
  <mergeCells count="2">
    <mergeCell ref="E1:F1"/>
    <mergeCell ref="H1:I1"/>
  </mergeCells>
  <conditionalFormatting sqref="H1">
    <cfRule type="cellIs" priority="5" stopIfTrue="1" operator="greaterThan">
      <formula>0</formula>
    </cfRule>
  </conditionalFormatting>
  <conditionalFormatting sqref="E3:F12">
    <cfRule type="cellIs" dxfId="71" priority="3" operator="lessThan">
      <formula>0</formula>
    </cfRule>
    <cfRule type="cellIs" dxfId="70" priority="4" operator="greaterThan">
      <formula>0</formula>
    </cfRule>
  </conditionalFormatting>
  <conditionalFormatting sqref="H3:I12">
    <cfRule type="cellIs" dxfId="69" priority="1" operator="lessThan">
      <formula>0</formula>
    </cfRule>
    <cfRule type="cellIs" dxfId="68" priority="2" operator="greaterThan">
      <formula>0</formula>
    </cfRule>
  </conditionalFormatting>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dimension ref="A1:O8"/>
  <sheetViews>
    <sheetView showGridLines="0" zoomScaleNormal="100" workbookViewId="0">
      <selection activeCell="O7" sqref="J2:O7"/>
    </sheetView>
  </sheetViews>
  <sheetFormatPr defaultRowHeight="15" x14ac:dyDescent="0.25"/>
  <cols>
    <col min="1" max="1" width="14.42578125" customWidth="1"/>
    <col min="2" max="7" width="12" customWidth="1"/>
    <col min="10" max="10" width="9.140625" style="289"/>
    <col min="11" max="14" width="9.140625" style="290"/>
    <col min="15" max="15" width="9.140625" style="294"/>
  </cols>
  <sheetData>
    <row r="1" spans="1:15" ht="17.25" thickBot="1" x14ac:dyDescent="0.35">
      <c r="A1" s="1" t="s">
        <v>183</v>
      </c>
      <c r="J1" s="953" t="s">
        <v>946</v>
      </c>
      <c r="K1" s="954"/>
      <c r="L1" s="954"/>
      <c r="M1" s="954"/>
      <c r="N1" s="954"/>
      <c r="O1" s="955"/>
    </row>
    <row r="2" spans="1:15" ht="49.5" customHeight="1" thickTop="1" thickBot="1" x14ac:dyDescent="0.3">
      <c r="A2" s="958" t="s">
        <v>1</v>
      </c>
      <c r="B2" s="944" t="s">
        <v>2</v>
      </c>
      <c r="C2" s="945"/>
      <c r="D2" s="946"/>
      <c r="E2" s="937" t="s">
        <v>456</v>
      </c>
      <c r="F2" s="943"/>
      <c r="G2" s="938"/>
      <c r="J2" s="944" t="s">
        <v>2</v>
      </c>
      <c r="K2" s="945"/>
      <c r="L2" s="946"/>
      <c r="M2" s="937" t="s">
        <v>456</v>
      </c>
      <c r="N2" s="943"/>
      <c r="O2" s="938"/>
    </row>
    <row r="3" spans="1:15" ht="16.5" thickTop="1" thickBot="1" x14ac:dyDescent="0.3">
      <c r="A3" s="959"/>
      <c r="B3" s="944" t="s">
        <v>184</v>
      </c>
      <c r="C3" s="945"/>
      <c r="D3" s="946"/>
      <c r="E3" s="944" t="s">
        <v>184</v>
      </c>
      <c r="F3" s="945"/>
      <c r="G3" s="946"/>
      <c r="J3" s="944" t="s">
        <v>184</v>
      </c>
      <c r="K3" s="945"/>
      <c r="L3" s="946"/>
      <c r="M3" s="944" t="s">
        <v>184</v>
      </c>
      <c r="N3" s="945"/>
      <c r="O3" s="946"/>
    </row>
    <row r="4" spans="1:15" s="4" customFormat="1" ht="45" customHeight="1" thickTop="1" thickBot="1" x14ac:dyDescent="0.3">
      <c r="A4" s="960"/>
      <c r="B4" s="18" t="s">
        <v>185</v>
      </c>
      <c r="C4" s="18" t="s">
        <v>186</v>
      </c>
      <c r="D4" s="18" t="s">
        <v>187</v>
      </c>
      <c r="E4" s="18" t="s">
        <v>185</v>
      </c>
      <c r="F4" s="18" t="s">
        <v>186</v>
      </c>
      <c r="G4" s="18" t="s">
        <v>187</v>
      </c>
      <c r="J4" s="56" t="s">
        <v>185</v>
      </c>
      <c r="K4" s="18" t="s">
        <v>186</v>
      </c>
      <c r="L4" s="18" t="s">
        <v>187</v>
      </c>
      <c r="M4" s="18" t="s">
        <v>185</v>
      </c>
      <c r="N4" s="18" t="s">
        <v>186</v>
      </c>
      <c r="O4" s="18" t="s">
        <v>187</v>
      </c>
    </row>
    <row r="5" spans="1:15" ht="16.5" thickTop="1" thickBot="1" x14ac:dyDescent="0.3">
      <c r="A5" s="68" t="s">
        <v>188</v>
      </c>
      <c r="B5" s="76"/>
      <c r="C5" s="76"/>
      <c r="D5" s="76"/>
      <c r="E5" s="76"/>
      <c r="F5" s="76"/>
      <c r="G5" s="77"/>
    </row>
    <row r="6" spans="1:15" ht="15.75" thickBot="1" x14ac:dyDescent="0.3">
      <c r="A6" s="68" t="s">
        <v>189</v>
      </c>
      <c r="B6" s="76"/>
      <c r="C6" s="76"/>
      <c r="D6" s="76"/>
      <c r="E6" s="76"/>
      <c r="F6" s="76"/>
      <c r="G6" s="77"/>
    </row>
    <row r="7" spans="1:15" ht="15.75" thickBot="1" x14ac:dyDescent="0.3">
      <c r="A7" s="69" t="s">
        <v>14</v>
      </c>
      <c r="B7" s="82">
        <f>B5+B6</f>
        <v>0</v>
      </c>
      <c r="C7" s="82">
        <f t="shared" ref="C7:G7" si="0">C5+C6</f>
        <v>0</v>
      </c>
      <c r="D7" s="82">
        <f t="shared" si="0"/>
        <v>0</v>
      </c>
      <c r="E7" s="82">
        <f t="shared" si="0"/>
        <v>0</v>
      </c>
      <c r="F7" s="82">
        <f t="shared" si="0"/>
        <v>0</v>
      </c>
      <c r="G7" s="75">
        <f t="shared" si="0"/>
        <v>0</v>
      </c>
      <c r="J7" s="292">
        <f>SUM(B5:B6)-B7</f>
        <v>0</v>
      </c>
      <c r="K7" s="291">
        <f t="shared" ref="K7:O7" si="1">SUM(C5:C6)-C7</f>
        <v>0</v>
      </c>
      <c r="L7" s="291">
        <f t="shared" si="1"/>
        <v>0</v>
      </c>
      <c r="M7" s="291">
        <f t="shared" si="1"/>
        <v>0</v>
      </c>
      <c r="N7" s="291">
        <f t="shared" si="1"/>
        <v>0</v>
      </c>
      <c r="O7" s="295">
        <f t="shared" si="1"/>
        <v>0</v>
      </c>
    </row>
    <row r="8" spans="1:15" ht="15.75" thickTop="1" x14ac:dyDescent="0.25"/>
  </sheetData>
  <mergeCells count="10">
    <mergeCell ref="B2:D2"/>
    <mergeCell ref="E2:G2"/>
    <mergeCell ref="B3:D3"/>
    <mergeCell ref="E3:G3"/>
    <mergeCell ref="A2:A4"/>
    <mergeCell ref="J2:L2"/>
    <mergeCell ref="M2:O2"/>
    <mergeCell ref="J3:L3"/>
    <mergeCell ref="M3:O3"/>
    <mergeCell ref="J1:O1"/>
  </mergeCells>
  <conditionalFormatting sqref="J5:O7">
    <cfRule type="cellIs" dxfId="67" priority="3" operator="lessThan">
      <formula>0</formula>
    </cfRule>
    <cfRule type="cellIs" dxfId="66" priority="4" operator="greaterThan">
      <formula>0</formula>
    </cfRule>
  </conditionalFormatting>
  <conditionalFormatting sqref="J7:O7">
    <cfRule type="cellIs" dxfId="65" priority="1" operator="lessThan">
      <formula>0</formula>
    </cfRule>
    <cfRule type="cellIs" dxfId="64" priority="2" operator="greaterThan">
      <formula>0</formula>
    </cfRule>
  </conditionalFormatting>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dimension ref="A1:H27"/>
  <sheetViews>
    <sheetView showGridLines="0" zoomScaleNormal="100" workbookViewId="0">
      <selection activeCell="C23" sqref="C23"/>
    </sheetView>
  </sheetViews>
  <sheetFormatPr defaultRowHeight="15" x14ac:dyDescent="0.25"/>
  <cols>
    <col min="1" max="1" width="41" customWidth="1"/>
    <col min="2" max="2" width="45.42578125" customWidth="1"/>
    <col min="3" max="3" width="15.7109375" customWidth="1"/>
    <col min="4" max="4" width="41" style="296" customWidth="1"/>
    <col min="5" max="5" width="14.42578125" customWidth="1"/>
    <col min="6" max="6" width="11.42578125" customWidth="1"/>
  </cols>
  <sheetData>
    <row r="1" spans="1:8" ht="49.5" x14ac:dyDescent="0.3">
      <c r="A1" s="3" t="s">
        <v>190</v>
      </c>
      <c r="D1" s="304" t="s">
        <v>946</v>
      </c>
      <c r="E1" s="299"/>
      <c r="F1" s="299"/>
      <c r="G1" s="299"/>
      <c r="H1" s="299"/>
    </row>
    <row r="2" spans="1:8" ht="15.75" thickBot="1" x14ac:dyDescent="0.3">
      <c r="A2" s="17" t="s">
        <v>8</v>
      </c>
      <c r="B2" s="17"/>
    </row>
    <row r="3" spans="1:8" ht="18.75" customHeight="1" thickTop="1" thickBot="1" x14ac:dyDescent="0.3">
      <c r="A3" s="81" t="s">
        <v>131</v>
      </c>
      <c r="B3" s="48" t="s">
        <v>3</v>
      </c>
      <c r="D3" s="81" t="s">
        <v>3</v>
      </c>
    </row>
    <row r="4" spans="1:8" ht="18.75" customHeight="1" thickTop="1" thickBot="1" x14ac:dyDescent="0.3">
      <c r="A4" s="69" t="s">
        <v>191</v>
      </c>
      <c r="B4" s="86"/>
    </row>
    <row r="5" spans="1:8" ht="18.75" customHeight="1" thickTop="1" thickBot="1" x14ac:dyDescent="0.3">
      <c r="A5" s="69" t="s">
        <v>192</v>
      </c>
      <c r="B5" s="85" t="s">
        <v>2</v>
      </c>
    </row>
    <row r="6" spans="1:8" ht="18.75" customHeight="1" thickTop="1" thickBot="1" x14ac:dyDescent="0.3">
      <c r="A6" s="68" t="s">
        <v>193</v>
      </c>
      <c r="B6" s="77"/>
    </row>
    <row r="7" spans="1:8" ht="18.75" customHeight="1" thickBot="1" x14ac:dyDescent="0.3">
      <c r="A7" s="68" t="s">
        <v>194</v>
      </c>
      <c r="B7" s="77"/>
    </row>
    <row r="8" spans="1:8" ht="18.75" customHeight="1" thickBot="1" x14ac:dyDescent="0.3">
      <c r="A8" s="68" t="s">
        <v>195</v>
      </c>
      <c r="B8" s="77"/>
    </row>
    <row r="9" spans="1:8" ht="18.75" customHeight="1" thickBot="1" x14ac:dyDescent="0.3">
      <c r="A9" s="68" t="s">
        <v>196</v>
      </c>
      <c r="B9" s="77"/>
    </row>
    <row r="10" spans="1:8" ht="18.75" customHeight="1" thickBot="1" x14ac:dyDescent="0.3">
      <c r="A10" s="68" t="s">
        <v>197</v>
      </c>
      <c r="B10" s="77"/>
    </row>
    <row r="11" spans="1:8" ht="18.75" customHeight="1" thickBot="1" x14ac:dyDescent="0.3">
      <c r="A11" s="68" t="s">
        <v>198</v>
      </c>
      <c r="B11" s="77"/>
    </row>
    <row r="12" spans="1:8" ht="18.75" customHeight="1" thickBot="1" x14ac:dyDescent="0.3">
      <c r="A12" s="68" t="s">
        <v>199</v>
      </c>
      <c r="B12" s="77"/>
    </row>
    <row r="13" spans="1:8" ht="18.75" customHeight="1" thickBot="1" x14ac:dyDescent="0.3">
      <c r="A13" s="68" t="s">
        <v>200</v>
      </c>
      <c r="B13" s="77"/>
    </row>
    <row r="14" spans="1:8" ht="18.75" customHeight="1" thickBot="1" x14ac:dyDescent="0.3">
      <c r="A14" s="69" t="s">
        <v>14</v>
      </c>
      <c r="B14" s="75">
        <f>SUM(B6:B13)</f>
        <v>0</v>
      </c>
      <c r="D14" s="303">
        <f>SUM(B6:B13)-B14</f>
        <v>0</v>
      </c>
    </row>
    <row r="15" spans="1:8" ht="18.75" customHeight="1" thickTop="1" x14ac:dyDescent="0.25">
      <c r="A15" s="17"/>
      <c r="B15" s="17"/>
    </row>
    <row r="16" spans="1:8" ht="18.75" customHeight="1" thickBot="1" x14ac:dyDescent="0.3">
      <c r="A16" s="17" t="s">
        <v>15</v>
      </c>
      <c r="B16" s="17"/>
    </row>
    <row r="17" spans="1:4" ht="18.75" customHeight="1" thickTop="1" thickBot="1" x14ac:dyDescent="0.3">
      <c r="A17" s="81" t="s">
        <v>131</v>
      </c>
      <c r="B17" s="48" t="s">
        <v>3</v>
      </c>
    </row>
    <row r="18" spans="1:4" ht="18.75" customHeight="1" thickTop="1" thickBot="1" x14ac:dyDescent="0.3">
      <c r="A18" s="69" t="s">
        <v>201</v>
      </c>
      <c r="B18" s="86"/>
    </row>
    <row r="19" spans="1:4" ht="18.75" customHeight="1" thickTop="1" thickBot="1" x14ac:dyDescent="0.3">
      <c r="A19" s="69" t="s">
        <v>202</v>
      </c>
      <c r="B19" s="85" t="s">
        <v>2</v>
      </c>
    </row>
    <row r="20" spans="1:4" ht="18.75" customHeight="1" thickTop="1" thickBot="1" x14ac:dyDescent="0.3">
      <c r="A20" s="68" t="s">
        <v>203</v>
      </c>
      <c r="B20" s="77"/>
    </row>
    <row r="21" spans="1:4" ht="18.75" customHeight="1" thickBot="1" x14ac:dyDescent="0.3">
      <c r="A21" s="68" t="s">
        <v>204</v>
      </c>
      <c r="B21" s="77"/>
    </row>
    <row r="22" spans="1:4" ht="18.75" customHeight="1" thickBot="1" x14ac:dyDescent="0.3">
      <c r="A22" s="68" t="s">
        <v>205</v>
      </c>
      <c r="B22" s="77"/>
    </row>
    <row r="23" spans="1:4" ht="18.75" customHeight="1" thickBot="1" x14ac:dyDescent="0.3">
      <c r="A23" s="68" t="s">
        <v>206</v>
      </c>
      <c r="B23" s="77"/>
    </row>
    <row r="24" spans="1:4" ht="18.75" customHeight="1" thickBot="1" x14ac:dyDescent="0.3">
      <c r="A24" s="68" t="s">
        <v>207</v>
      </c>
      <c r="B24" s="77"/>
    </row>
    <row r="25" spans="1:4" ht="18.75" customHeight="1" thickBot="1" x14ac:dyDescent="0.3">
      <c r="A25" s="68" t="s">
        <v>200</v>
      </c>
      <c r="B25" s="77"/>
    </row>
    <row r="26" spans="1:4" ht="18.75" customHeight="1" thickBot="1" x14ac:dyDescent="0.3">
      <c r="A26" s="69" t="s">
        <v>208</v>
      </c>
      <c r="B26" s="75">
        <f>SUM(B20:B25)</f>
        <v>0</v>
      </c>
      <c r="D26" s="303">
        <f>SUM(B20:B25)-B26</f>
        <v>0</v>
      </c>
    </row>
    <row r="27" spans="1:4" ht="17.25" thickTop="1" x14ac:dyDescent="0.3">
      <c r="A27" s="1"/>
    </row>
  </sheetData>
  <conditionalFormatting sqref="D14:D26">
    <cfRule type="cellIs" dxfId="63" priority="2" operator="lessThan">
      <formula>0</formula>
    </cfRule>
    <cfRule type="cellIs" dxfId="62" priority="3" operator="greaterThan">
      <formula>0</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G10"/>
  <sheetViews>
    <sheetView showGridLines="0" zoomScaleNormal="100" workbookViewId="0">
      <selection activeCell="B15" sqref="B15"/>
    </sheetView>
  </sheetViews>
  <sheetFormatPr defaultRowHeight="15" x14ac:dyDescent="0.25"/>
  <cols>
    <col min="1" max="1" width="24.85546875" customWidth="1"/>
    <col min="2" max="2" width="10.42578125" customWidth="1"/>
    <col min="3" max="4" width="13.42578125" customWidth="1"/>
    <col min="5" max="6" width="11.85546875" customWidth="1"/>
  </cols>
  <sheetData>
    <row r="1" spans="1:7" s="36" customFormat="1" ht="16.5" x14ac:dyDescent="0.3">
      <c r="A1" s="1" t="s">
        <v>7</v>
      </c>
    </row>
    <row r="2" spans="1:7" x14ac:dyDescent="0.25">
      <c r="A2" s="17"/>
      <c r="B2" s="17"/>
      <c r="C2" s="17"/>
      <c r="D2" s="17"/>
      <c r="E2" s="17"/>
      <c r="F2" s="17"/>
      <c r="G2" s="17"/>
    </row>
    <row r="3" spans="1:7" ht="15.75" thickBot="1" x14ac:dyDescent="0.3">
      <c r="A3" s="17" t="s">
        <v>15</v>
      </c>
      <c r="B3" s="17"/>
      <c r="C3" s="17"/>
      <c r="D3" s="17"/>
      <c r="E3" s="17"/>
      <c r="F3" s="17"/>
      <c r="G3" s="17"/>
    </row>
    <row r="4" spans="1:7" ht="44.25" customHeight="1" thickTop="1" thickBot="1" x14ac:dyDescent="0.3">
      <c r="A4" s="937" t="s">
        <v>16</v>
      </c>
      <c r="B4" s="938"/>
      <c r="C4" s="937" t="s">
        <v>10</v>
      </c>
      <c r="D4" s="938"/>
      <c r="E4" s="935" t="s">
        <v>11</v>
      </c>
      <c r="F4" s="935" t="s">
        <v>418</v>
      </c>
      <c r="G4" s="17"/>
    </row>
    <row r="5" spans="1:7" ht="27" customHeight="1" thickTop="1" thickBot="1" x14ac:dyDescent="0.3">
      <c r="A5" s="343" t="s">
        <v>9</v>
      </c>
      <c r="B5" s="18" t="s">
        <v>17</v>
      </c>
      <c r="C5" s="18" t="s">
        <v>13</v>
      </c>
      <c r="D5" s="18" t="s">
        <v>12</v>
      </c>
      <c r="E5" s="936"/>
      <c r="F5" s="936"/>
      <c r="G5" s="17"/>
    </row>
    <row r="6" spans="1:7" ht="16.5" thickTop="1" thickBot="1" x14ac:dyDescent="0.3">
      <c r="A6" s="11"/>
      <c r="B6" s="28"/>
      <c r="C6" s="19"/>
      <c r="D6" s="29"/>
      <c r="E6" s="29"/>
      <c r="F6" s="30"/>
      <c r="G6" s="17"/>
    </row>
    <row r="7" spans="1:7" ht="15.75" thickBot="1" x14ac:dyDescent="0.3">
      <c r="A7" s="11"/>
      <c r="B7" s="28"/>
      <c r="C7" s="19"/>
      <c r="D7" s="29"/>
      <c r="E7" s="29"/>
      <c r="F7" s="30"/>
      <c r="G7" s="17"/>
    </row>
    <row r="8" spans="1:7" ht="15.75" thickBot="1" x14ac:dyDescent="0.3">
      <c r="A8" s="11"/>
      <c r="B8" s="28"/>
      <c r="C8" s="19"/>
      <c r="D8" s="29"/>
      <c r="E8" s="29"/>
      <c r="F8" s="30"/>
      <c r="G8" s="17"/>
    </row>
    <row r="9" spans="1:7" ht="15.75" thickBot="1" x14ac:dyDescent="0.3">
      <c r="A9" s="22" t="s">
        <v>14</v>
      </c>
      <c r="B9" s="31" t="s">
        <v>18</v>
      </c>
      <c r="C9" s="23">
        <f>SUM(C6:C8)</f>
        <v>0</v>
      </c>
      <c r="D9" s="32">
        <f>SUM(D6:D8)</f>
        <v>0</v>
      </c>
      <c r="E9" s="32">
        <f t="shared" ref="E9:F9" si="0">SUM(E6:E8)</f>
        <v>0</v>
      </c>
      <c r="F9" s="33">
        <f t="shared" si="0"/>
        <v>0</v>
      </c>
      <c r="G9" s="17"/>
    </row>
    <row r="10" spans="1:7" ht="15.75" thickTop="1" x14ac:dyDescent="0.25">
      <c r="A10" s="34"/>
      <c r="B10" s="34"/>
      <c r="C10" s="34"/>
      <c r="D10" s="34"/>
      <c r="E10" s="34"/>
      <c r="F10" s="34"/>
      <c r="G10" s="34"/>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dimension ref="A1:M45"/>
  <sheetViews>
    <sheetView showGridLines="0" workbookViewId="0">
      <selection activeCell="F12" sqref="F12"/>
    </sheetView>
  </sheetViews>
  <sheetFormatPr defaultColWidth="9.140625" defaultRowHeight="11.25" x14ac:dyDescent="0.25"/>
  <cols>
    <col min="1" max="1" width="28.42578125" style="17" customWidth="1"/>
    <col min="2" max="6" width="11.5703125" style="17" customWidth="1"/>
    <col min="7" max="8" width="9.140625" style="17"/>
    <col min="9" max="9" width="20.140625" style="312" customWidth="1"/>
    <col min="10" max="10" width="9.140625" style="17" customWidth="1"/>
    <col min="11" max="11" width="26.85546875" style="312" customWidth="1"/>
    <col min="12" max="12" width="9.140625" style="17"/>
    <col min="13" max="13" width="31.28515625" style="312" customWidth="1"/>
    <col min="14" max="16384" width="9.140625" style="17"/>
  </cols>
  <sheetData>
    <row r="1" spans="1:13" ht="15" x14ac:dyDescent="0.25">
      <c r="I1" s="302" t="s">
        <v>946</v>
      </c>
      <c r="K1" s="302" t="s">
        <v>950</v>
      </c>
      <c r="M1" s="304" t="s">
        <v>948</v>
      </c>
    </row>
    <row r="2" spans="1:13" ht="12" thickBot="1" x14ac:dyDescent="0.3"/>
    <row r="3" spans="1:13" ht="13.5" customHeight="1" thickTop="1" thickBot="1" x14ac:dyDescent="0.3">
      <c r="A3" s="964" t="s">
        <v>429</v>
      </c>
      <c r="B3" s="961" t="s">
        <v>2</v>
      </c>
      <c r="C3" s="962"/>
      <c r="D3" s="962"/>
      <c r="E3" s="962"/>
      <c r="F3" s="963"/>
    </row>
    <row r="4" spans="1:13" ht="46.5" thickTop="1" thickBot="1" x14ac:dyDescent="0.3">
      <c r="A4" s="965"/>
      <c r="B4" s="89" t="s">
        <v>436</v>
      </c>
      <c r="C4" s="89" t="s">
        <v>27</v>
      </c>
      <c r="D4" s="89" t="s">
        <v>28</v>
      </c>
      <c r="E4" s="89" t="s">
        <v>29</v>
      </c>
      <c r="F4" s="18" t="s">
        <v>392</v>
      </c>
      <c r="I4" s="56" t="s">
        <v>392</v>
      </c>
      <c r="K4" s="56" t="s">
        <v>436</v>
      </c>
      <c r="M4" s="56" t="s">
        <v>392</v>
      </c>
    </row>
    <row r="5" spans="1:13" ht="22.5" customHeight="1" thickTop="1" thickBot="1" x14ac:dyDescent="0.3">
      <c r="A5" s="87" t="s">
        <v>393</v>
      </c>
      <c r="B5" s="90"/>
      <c r="C5" s="90"/>
      <c r="D5" s="90"/>
      <c r="E5" s="90"/>
      <c r="F5" s="91">
        <f>SUM(B5:E5)</f>
        <v>0</v>
      </c>
      <c r="I5" s="312">
        <f>SUM(B5:E5)-F5</f>
        <v>0</v>
      </c>
      <c r="K5" s="312">
        <f>B5-F27</f>
        <v>0</v>
      </c>
      <c r="M5" s="313">
        <f>F5-'BS old'!$D$84</f>
        <v>0</v>
      </c>
    </row>
    <row r="6" spans="1:13" ht="22.5" customHeight="1" thickBot="1" x14ac:dyDescent="0.3">
      <c r="A6" s="87" t="s">
        <v>394</v>
      </c>
      <c r="B6" s="90"/>
      <c r="C6" s="90"/>
      <c r="D6" s="90"/>
      <c r="E6" s="90"/>
      <c r="F6" s="91">
        <f t="shared" ref="F6:F21" si="0">SUM(B6:E6)</f>
        <v>0</v>
      </c>
      <c r="I6" s="312">
        <f>SUM(B6:E6)-F6</f>
        <v>0</v>
      </c>
      <c r="K6" s="312">
        <f>B6-F28</f>
        <v>0</v>
      </c>
      <c r="M6" s="313">
        <f>F6-'BS old'!$D$85</f>
        <v>0</v>
      </c>
    </row>
    <row r="7" spans="1:13" ht="22.5" customHeight="1" thickBot="1" x14ac:dyDescent="0.3">
      <c r="A7" s="87" t="s">
        <v>430</v>
      </c>
      <c r="B7" s="90"/>
      <c r="C7" s="90"/>
      <c r="D7" s="90"/>
      <c r="E7" s="90"/>
      <c r="F7" s="91">
        <f t="shared" si="0"/>
        <v>0</v>
      </c>
      <c r="I7" s="312">
        <f t="shared" ref="I7:I22" si="1">SUM(B7:E7)-F7</f>
        <v>0</v>
      </c>
      <c r="K7" s="312">
        <f t="shared" ref="K7:K22" si="2">B7-F29</f>
        <v>0</v>
      </c>
      <c r="M7" s="313">
        <f>F7-'BS old'!$D$86</f>
        <v>0</v>
      </c>
    </row>
    <row r="8" spans="1:13" ht="22.5" customHeight="1" thickBot="1" x14ac:dyDescent="0.3">
      <c r="A8" s="87" t="s">
        <v>431</v>
      </c>
      <c r="B8" s="90"/>
      <c r="C8" s="90"/>
      <c r="D8" s="90"/>
      <c r="E8" s="90"/>
      <c r="F8" s="91">
        <f t="shared" si="0"/>
        <v>0</v>
      </c>
      <c r="I8" s="312">
        <f t="shared" si="1"/>
        <v>0</v>
      </c>
      <c r="K8" s="312">
        <f t="shared" si="2"/>
        <v>0</v>
      </c>
      <c r="M8" s="312">
        <f>F8-'BS old'!$D$87</f>
        <v>0</v>
      </c>
    </row>
    <row r="9" spans="1:13" ht="22.5" customHeight="1" thickBot="1" x14ac:dyDescent="0.3">
      <c r="A9" s="87" t="s">
        <v>395</v>
      </c>
      <c r="B9" s="90"/>
      <c r="C9" s="90"/>
      <c r="D9" s="90"/>
      <c r="E9" s="90"/>
      <c r="F9" s="91">
        <f t="shared" si="0"/>
        <v>0</v>
      </c>
      <c r="I9" s="312">
        <f t="shared" si="1"/>
        <v>0</v>
      </c>
      <c r="K9" s="312">
        <f t="shared" si="2"/>
        <v>0</v>
      </c>
      <c r="M9" s="313">
        <f>F9-'BS old'!$D$89</f>
        <v>0</v>
      </c>
    </row>
    <row r="10" spans="1:13" ht="22.5" customHeight="1" thickBot="1" x14ac:dyDescent="0.3">
      <c r="A10" s="87" t="s">
        <v>396</v>
      </c>
      <c r="B10" s="90"/>
      <c r="C10" s="90"/>
      <c r="D10" s="90"/>
      <c r="E10" s="90"/>
      <c r="F10" s="91">
        <f t="shared" si="0"/>
        <v>0</v>
      </c>
      <c r="I10" s="312">
        <f t="shared" si="1"/>
        <v>0</v>
      </c>
      <c r="K10" s="312">
        <f t="shared" si="2"/>
        <v>0</v>
      </c>
      <c r="M10" s="313">
        <f>F10-'BS old'!$D$90</f>
        <v>0</v>
      </c>
    </row>
    <row r="11" spans="1:13" ht="22.5" customHeight="1" thickBot="1" x14ac:dyDescent="0.3">
      <c r="A11" s="87" t="s">
        <v>397</v>
      </c>
      <c r="B11" s="90"/>
      <c r="C11" s="90"/>
      <c r="D11" s="90"/>
      <c r="E11" s="90"/>
      <c r="F11" s="91">
        <f>SUM(B11:E11)</f>
        <v>0</v>
      </c>
      <c r="I11" s="312">
        <f t="shared" si="1"/>
        <v>0</v>
      </c>
      <c r="K11" s="312">
        <f t="shared" si="2"/>
        <v>0</v>
      </c>
      <c r="M11" s="313">
        <f>F11-'BS old'!$D$91</f>
        <v>0</v>
      </c>
    </row>
    <row r="12" spans="1:13" ht="22.5" customHeight="1" thickBot="1" x14ac:dyDescent="0.3">
      <c r="A12" s="87" t="s">
        <v>398</v>
      </c>
      <c r="B12" s="90"/>
      <c r="C12" s="90"/>
      <c r="D12" s="90"/>
      <c r="E12" s="90"/>
      <c r="F12" s="91">
        <f t="shared" si="0"/>
        <v>0</v>
      </c>
      <c r="I12" s="312">
        <f t="shared" si="1"/>
        <v>0</v>
      </c>
      <c r="K12" s="312">
        <f t="shared" si="2"/>
        <v>0</v>
      </c>
      <c r="M12" s="313">
        <f>F12-'BS old'!$D$92-'BS old'!$D$93</f>
        <v>0</v>
      </c>
    </row>
    <row r="13" spans="1:13" ht="22.5" customHeight="1" thickBot="1" x14ac:dyDescent="0.3">
      <c r="A13" s="87" t="s">
        <v>432</v>
      </c>
      <c r="B13" s="90"/>
      <c r="C13" s="90"/>
      <c r="D13" s="90"/>
      <c r="E13" s="90"/>
      <c r="F13" s="91">
        <f t="shared" si="0"/>
        <v>0</v>
      </c>
      <c r="I13" s="312">
        <f t="shared" si="1"/>
        <v>0</v>
      </c>
      <c r="K13" s="312">
        <f t="shared" si="2"/>
        <v>0</v>
      </c>
      <c r="M13" s="313">
        <f>F13-'BS old'!$D$94</f>
        <v>0</v>
      </c>
    </row>
    <row r="14" spans="1:13" ht="22.5" customHeight="1" thickBot="1" x14ac:dyDescent="0.3">
      <c r="A14" s="87" t="s">
        <v>399</v>
      </c>
      <c r="B14" s="90"/>
      <c r="C14" s="90"/>
      <c r="D14" s="90"/>
      <c r="E14" s="90"/>
      <c r="F14" s="91">
        <f t="shared" si="0"/>
        <v>0</v>
      </c>
      <c r="I14" s="312">
        <f t="shared" si="1"/>
        <v>0</v>
      </c>
      <c r="K14" s="312">
        <f t="shared" si="2"/>
        <v>0</v>
      </c>
      <c r="M14" s="313">
        <f>F14-'BS old'!$D$96</f>
        <v>0</v>
      </c>
    </row>
    <row r="15" spans="1:13" ht="22.5" customHeight="1" thickBot="1" x14ac:dyDescent="0.3">
      <c r="A15" s="87" t="s">
        <v>400</v>
      </c>
      <c r="B15" s="90"/>
      <c r="C15" s="90"/>
      <c r="D15" s="90"/>
      <c r="E15" s="90"/>
      <c r="F15" s="91">
        <f t="shared" si="0"/>
        <v>0</v>
      </c>
      <c r="I15" s="312">
        <f t="shared" si="1"/>
        <v>0</v>
      </c>
      <c r="K15" s="312">
        <f t="shared" si="2"/>
        <v>0</v>
      </c>
      <c r="M15" s="313">
        <f>F15-'BS old'!$D$97</f>
        <v>0</v>
      </c>
    </row>
    <row r="16" spans="1:13" ht="22.5" customHeight="1" thickBot="1" x14ac:dyDescent="0.3">
      <c r="A16" s="87" t="s">
        <v>401</v>
      </c>
      <c r="B16" s="90"/>
      <c r="C16" s="90"/>
      <c r="D16" s="90"/>
      <c r="E16" s="90"/>
      <c r="F16" s="91">
        <f t="shared" si="0"/>
        <v>0</v>
      </c>
      <c r="I16" s="312">
        <f t="shared" si="1"/>
        <v>0</v>
      </c>
      <c r="K16" s="312">
        <f t="shared" si="2"/>
        <v>0</v>
      </c>
      <c r="M16" s="313">
        <f>F16-'BS old'!$D$98</f>
        <v>0</v>
      </c>
    </row>
    <row r="17" spans="1:13" ht="22.5" customHeight="1" thickBot="1" x14ac:dyDescent="0.3">
      <c r="A17" s="87" t="s">
        <v>402</v>
      </c>
      <c r="B17" s="90"/>
      <c r="C17" s="90"/>
      <c r="D17" s="90"/>
      <c r="E17" s="90"/>
      <c r="F17" s="91">
        <f t="shared" si="0"/>
        <v>0</v>
      </c>
      <c r="I17" s="312">
        <f t="shared" si="1"/>
        <v>0</v>
      </c>
      <c r="K17" s="312">
        <f t="shared" si="2"/>
        <v>0</v>
      </c>
      <c r="M17" s="313">
        <f>F17-'BS old'!$D$100</f>
        <v>0</v>
      </c>
    </row>
    <row r="18" spans="1:13" ht="22.5" customHeight="1" thickBot="1" x14ac:dyDescent="0.3">
      <c r="A18" s="87" t="s">
        <v>433</v>
      </c>
      <c r="B18" s="90"/>
      <c r="C18" s="90"/>
      <c r="D18" s="90"/>
      <c r="E18" s="90"/>
      <c r="F18" s="91">
        <f t="shared" si="0"/>
        <v>0</v>
      </c>
      <c r="I18" s="312">
        <f t="shared" si="1"/>
        <v>0</v>
      </c>
      <c r="K18" s="312">
        <f t="shared" si="2"/>
        <v>0</v>
      </c>
      <c r="M18" s="313">
        <f>F18-'BS old'!$D$101</f>
        <v>0</v>
      </c>
    </row>
    <row r="19" spans="1:13" ht="22.5" customHeight="1" thickBot="1" x14ac:dyDescent="0.3">
      <c r="A19" s="87" t="s">
        <v>434</v>
      </c>
      <c r="B19" s="90"/>
      <c r="C19" s="90"/>
      <c r="D19" s="90"/>
      <c r="E19" s="90"/>
      <c r="F19" s="91">
        <f t="shared" si="0"/>
        <v>0</v>
      </c>
      <c r="I19" s="312">
        <f t="shared" si="1"/>
        <v>0</v>
      </c>
      <c r="K19" s="312">
        <f t="shared" si="2"/>
        <v>0</v>
      </c>
      <c r="M19" s="313">
        <f>F19-'BS old'!$D$102</f>
        <v>0</v>
      </c>
    </row>
    <row r="20" spans="1:13" ht="22.5" customHeight="1" thickBot="1" x14ac:dyDescent="0.3">
      <c r="A20" s="87" t="s">
        <v>403</v>
      </c>
      <c r="B20" s="90"/>
      <c r="C20" s="90"/>
      <c r="D20" s="90"/>
      <c r="E20" s="90"/>
      <c r="F20" s="91">
        <f t="shared" si="0"/>
        <v>0</v>
      </c>
      <c r="I20" s="312">
        <f t="shared" si="1"/>
        <v>0</v>
      </c>
      <c r="K20" s="312">
        <f t="shared" si="2"/>
        <v>0</v>
      </c>
      <c r="M20" s="314"/>
    </row>
    <row r="21" spans="1:13" ht="22.5" customHeight="1" thickBot="1" x14ac:dyDescent="0.3">
      <c r="A21" s="87" t="s">
        <v>404</v>
      </c>
      <c r="B21" s="90"/>
      <c r="C21" s="90"/>
      <c r="D21" s="90"/>
      <c r="E21" s="90"/>
      <c r="F21" s="91">
        <f t="shared" si="0"/>
        <v>0</v>
      </c>
      <c r="I21" s="312">
        <f t="shared" si="1"/>
        <v>0</v>
      </c>
      <c r="K21" s="312">
        <f t="shared" si="2"/>
        <v>0</v>
      </c>
      <c r="M21" s="314"/>
    </row>
    <row r="22" spans="1:13" ht="22.5" customHeight="1" thickBot="1" x14ac:dyDescent="0.3">
      <c r="A22" s="88" t="s">
        <v>435</v>
      </c>
      <c r="B22" s="92"/>
      <c r="C22" s="92"/>
      <c r="D22" s="92"/>
      <c r="E22" s="92"/>
      <c r="F22" s="95">
        <f>SUM(B22:E22)</f>
        <v>0</v>
      </c>
      <c r="I22" s="312">
        <f t="shared" si="1"/>
        <v>0</v>
      </c>
      <c r="K22" s="312">
        <f t="shared" si="2"/>
        <v>0</v>
      </c>
      <c r="M22" s="314"/>
    </row>
    <row r="23" spans="1:13" ht="22.5" customHeight="1" thickTop="1" x14ac:dyDescent="0.25">
      <c r="A23" s="93"/>
      <c r="B23" s="94"/>
      <c r="C23" s="94"/>
      <c r="D23" s="94"/>
      <c r="E23" s="94"/>
      <c r="F23" s="94"/>
    </row>
    <row r="24" spans="1:13" ht="12" thickBot="1" x14ac:dyDescent="0.3"/>
    <row r="25" spans="1:13" ht="13.5" customHeight="1" thickTop="1" thickBot="1" x14ac:dyDescent="0.3">
      <c r="A25" s="964" t="s">
        <v>429</v>
      </c>
      <c r="B25" s="961" t="s">
        <v>3</v>
      </c>
      <c r="C25" s="962"/>
      <c r="D25" s="962"/>
      <c r="E25" s="962"/>
      <c r="F25" s="963"/>
    </row>
    <row r="26" spans="1:13" ht="46.5" thickTop="1" thickBot="1" x14ac:dyDescent="0.3">
      <c r="A26" s="965"/>
      <c r="B26" s="89" t="s">
        <v>436</v>
      </c>
      <c r="C26" s="89" t="s">
        <v>27</v>
      </c>
      <c r="D26" s="89" t="s">
        <v>28</v>
      </c>
      <c r="E26" s="89" t="s">
        <v>29</v>
      </c>
      <c r="F26" s="18" t="s">
        <v>392</v>
      </c>
      <c r="I26" s="56" t="s">
        <v>392</v>
      </c>
      <c r="M26" s="56" t="s">
        <v>392</v>
      </c>
    </row>
    <row r="27" spans="1:13" ht="22.5" customHeight="1" thickTop="1" thickBot="1" x14ac:dyDescent="0.3">
      <c r="A27" s="87" t="s">
        <v>393</v>
      </c>
      <c r="B27" s="90"/>
      <c r="C27" s="90"/>
      <c r="D27" s="90"/>
      <c r="E27" s="90"/>
      <c r="F27" s="91">
        <f>SUM(B27:E27)</f>
        <v>0</v>
      </c>
      <c r="I27" s="312">
        <f>SUM(B27:E27)-F27</f>
        <v>0</v>
      </c>
      <c r="M27" s="313">
        <f>F27-'BS old'!E84</f>
        <v>0</v>
      </c>
    </row>
    <row r="28" spans="1:13" ht="22.5" customHeight="1" thickBot="1" x14ac:dyDescent="0.3">
      <c r="A28" s="87" t="s">
        <v>394</v>
      </c>
      <c r="B28" s="90"/>
      <c r="C28" s="90"/>
      <c r="D28" s="90"/>
      <c r="E28" s="90"/>
      <c r="F28" s="91">
        <f t="shared" ref="F28:F42" si="3">SUM(B28:E28)</f>
        <v>0</v>
      </c>
      <c r="I28" s="312">
        <f>SUM(B28:E28)-F28</f>
        <v>0</v>
      </c>
      <c r="M28" s="313">
        <f>F28-'BS old'!E85</f>
        <v>0</v>
      </c>
    </row>
    <row r="29" spans="1:13" ht="22.5" customHeight="1" thickBot="1" x14ac:dyDescent="0.3">
      <c r="A29" s="87" t="s">
        <v>430</v>
      </c>
      <c r="B29" s="90"/>
      <c r="C29" s="90"/>
      <c r="D29" s="90"/>
      <c r="E29" s="90"/>
      <c r="F29" s="91">
        <f t="shared" si="3"/>
        <v>0</v>
      </c>
      <c r="I29" s="312">
        <f t="shared" ref="I29:I44" si="4">SUM(B29:E29)-F29</f>
        <v>0</v>
      </c>
      <c r="M29" s="313">
        <f>F29-'BS old'!E86</f>
        <v>0</v>
      </c>
    </row>
    <row r="30" spans="1:13" ht="22.5" customHeight="1" thickBot="1" x14ac:dyDescent="0.3">
      <c r="A30" s="87" t="s">
        <v>431</v>
      </c>
      <c r="B30" s="90"/>
      <c r="C30" s="90"/>
      <c r="D30" s="90"/>
      <c r="E30" s="90"/>
      <c r="F30" s="91">
        <f t="shared" si="3"/>
        <v>0</v>
      </c>
      <c r="I30" s="312">
        <f t="shared" si="4"/>
        <v>0</v>
      </c>
      <c r="M30" s="313">
        <f>F30-'BS old'!E87</f>
        <v>0</v>
      </c>
    </row>
    <row r="31" spans="1:13" ht="22.5" customHeight="1" thickBot="1" x14ac:dyDescent="0.3">
      <c r="A31" s="87" t="s">
        <v>395</v>
      </c>
      <c r="B31" s="90"/>
      <c r="C31" s="90"/>
      <c r="D31" s="90"/>
      <c r="E31" s="90"/>
      <c r="F31" s="91">
        <f t="shared" si="3"/>
        <v>0</v>
      </c>
      <c r="I31" s="312">
        <f t="shared" si="4"/>
        <v>0</v>
      </c>
      <c r="M31" s="313">
        <f>F31-'BS old'!E89</f>
        <v>0</v>
      </c>
    </row>
    <row r="32" spans="1:13" ht="22.5" customHeight="1" thickBot="1" x14ac:dyDescent="0.3">
      <c r="A32" s="87" t="s">
        <v>396</v>
      </c>
      <c r="B32" s="90"/>
      <c r="C32" s="90"/>
      <c r="D32" s="90"/>
      <c r="E32" s="90"/>
      <c r="F32" s="91">
        <f t="shared" si="3"/>
        <v>0</v>
      </c>
      <c r="I32" s="312">
        <f t="shared" si="4"/>
        <v>0</v>
      </c>
      <c r="M32" s="313">
        <f>F32-'BS old'!E90</f>
        <v>0</v>
      </c>
    </row>
    <row r="33" spans="1:13" ht="22.5" customHeight="1" thickBot="1" x14ac:dyDescent="0.3">
      <c r="A33" s="87" t="s">
        <v>397</v>
      </c>
      <c r="B33" s="90"/>
      <c r="C33" s="90"/>
      <c r="D33" s="90"/>
      <c r="E33" s="90"/>
      <c r="F33" s="91">
        <f t="shared" si="3"/>
        <v>0</v>
      </c>
      <c r="I33" s="312">
        <f t="shared" si="4"/>
        <v>0</v>
      </c>
      <c r="M33" s="313">
        <f>F33-'BS old'!E91</f>
        <v>0</v>
      </c>
    </row>
    <row r="34" spans="1:13" ht="22.5" customHeight="1" thickBot="1" x14ac:dyDescent="0.3">
      <c r="A34" s="87" t="s">
        <v>398</v>
      </c>
      <c r="B34" s="90"/>
      <c r="C34" s="90"/>
      <c r="D34" s="90"/>
      <c r="E34" s="90"/>
      <c r="F34" s="91">
        <f t="shared" si="3"/>
        <v>0</v>
      </c>
      <c r="I34" s="312">
        <f t="shared" si="4"/>
        <v>0</v>
      </c>
      <c r="M34" s="313">
        <f>F34-'BS old'!E92-'BS old'!E93</f>
        <v>0</v>
      </c>
    </row>
    <row r="35" spans="1:13" ht="22.5" customHeight="1" thickBot="1" x14ac:dyDescent="0.3">
      <c r="A35" s="87" t="s">
        <v>432</v>
      </c>
      <c r="B35" s="90"/>
      <c r="C35" s="90"/>
      <c r="D35" s="90"/>
      <c r="E35" s="90"/>
      <c r="F35" s="91">
        <f t="shared" si="3"/>
        <v>0</v>
      </c>
      <c r="I35" s="312">
        <f t="shared" si="4"/>
        <v>0</v>
      </c>
      <c r="M35" s="313">
        <f>F35-'BS old'!E94</f>
        <v>0</v>
      </c>
    </row>
    <row r="36" spans="1:13" ht="22.5" customHeight="1" thickBot="1" x14ac:dyDescent="0.3">
      <c r="A36" s="87" t="s">
        <v>399</v>
      </c>
      <c r="B36" s="90"/>
      <c r="C36" s="90"/>
      <c r="D36" s="90"/>
      <c r="E36" s="90"/>
      <c r="F36" s="91">
        <f t="shared" si="3"/>
        <v>0</v>
      </c>
      <c r="I36" s="312">
        <f t="shared" si="4"/>
        <v>0</v>
      </c>
      <c r="M36" s="313">
        <f>F36-'BS old'!E96</f>
        <v>0</v>
      </c>
    </row>
    <row r="37" spans="1:13" ht="22.5" customHeight="1" thickBot="1" x14ac:dyDescent="0.3">
      <c r="A37" s="87" t="s">
        <v>400</v>
      </c>
      <c r="B37" s="90"/>
      <c r="C37" s="90"/>
      <c r="D37" s="90"/>
      <c r="E37" s="90"/>
      <c r="F37" s="91">
        <f t="shared" si="3"/>
        <v>0</v>
      </c>
      <c r="I37" s="312">
        <f t="shared" si="4"/>
        <v>0</v>
      </c>
      <c r="M37" s="313">
        <f>F37-'BS old'!E97</f>
        <v>0</v>
      </c>
    </row>
    <row r="38" spans="1:13" ht="22.5" customHeight="1" thickBot="1" x14ac:dyDescent="0.3">
      <c r="A38" s="87" t="s">
        <v>401</v>
      </c>
      <c r="B38" s="90"/>
      <c r="C38" s="90"/>
      <c r="D38" s="90"/>
      <c r="E38" s="90"/>
      <c r="F38" s="91">
        <f t="shared" si="3"/>
        <v>0</v>
      </c>
      <c r="I38" s="312">
        <f t="shared" si="4"/>
        <v>0</v>
      </c>
      <c r="M38" s="313">
        <f>F38-'BS old'!E98</f>
        <v>0</v>
      </c>
    </row>
    <row r="39" spans="1:13" ht="22.5" customHeight="1" thickBot="1" x14ac:dyDescent="0.3">
      <c r="A39" s="87" t="s">
        <v>402</v>
      </c>
      <c r="B39" s="90"/>
      <c r="C39" s="90"/>
      <c r="D39" s="90"/>
      <c r="E39" s="90"/>
      <c r="F39" s="91">
        <f t="shared" si="3"/>
        <v>0</v>
      </c>
      <c r="I39" s="312">
        <f t="shared" si="4"/>
        <v>0</v>
      </c>
      <c r="M39" s="313">
        <f>F39-'BS old'!E100</f>
        <v>0</v>
      </c>
    </row>
    <row r="40" spans="1:13" ht="22.5" customHeight="1" thickBot="1" x14ac:dyDescent="0.3">
      <c r="A40" s="87" t="s">
        <v>433</v>
      </c>
      <c r="B40" s="90"/>
      <c r="C40" s="90"/>
      <c r="D40" s="90"/>
      <c r="E40" s="90"/>
      <c r="F40" s="91">
        <f t="shared" si="3"/>
        <v>0</v>
      </c>
      <c r="I40" s="312">
        <f t="shared" si="4"/>
        <v>0</v>
      </c>
      <c r="M40" s="313">
        <f>F40-'BS old'!E101</f>
        <v>0</v>
      </c>
    </row>
    <row r="41" spans="1:13" ht="22.5" customHeight="1" thickBot="1" x14ac:dyDescent="0.3">
      <c r="A41" s="87" t="s">
        <v>434</v>
      </c>
      <c r="B41" s="90"/>
      <c r="C41" s="90"/>
      <c r="D41" s="90"/>
      <c r="E41" s="90"/>
      <c r="F41" s="91">
        <f t="shared" si="3"/>
        <v>0</v>
      </c>
      <c r="I41" s="312">
        <f t="shared" si="4"/>
        <v>0</v>
      </c>
      <c r="M41" s="313">
        <f>F41-'BS old'!E102</f>
        <v>0</v>
      </c>
    </row>
    <row r="42" spans="1:13" ht="22.5" customHeight="1" thickBot="1" x14ac:dyDescent="0.3">
      <c r="A42" s="87" t="s">
        <v>403</v>
      </c>
      <c r="B42" s="90"/>
      <c r="C42" s="90"/>
      <c r="D42" s="90"/>
      <c r="E42" s="90"/>
      <c r="F42" s="91">
        <f t="shared" si="3"/>
        <v>0</v>
      </c>
      <c r="I42" s="312">
        <f t="shared" si="4"/>
        <v>0</v>
      </c>
      <c r="M42" s="314"/>
    </row>
    <row r="43" spans="1:13" ht="22.5" customHeight="1" thickBot="1" x14ac:dyDescent="0.3">
      <c r="A43" s="87" t="s">
        <v>404</v>
      </c>
      <c r="B43" s="90"/>
      <c r="C43" s="90"/>
      <c r="D43" s="90"/>
      <c r="E43" s="90"/>
      <c r="F43" s="91">
        <f>SUM(B43:E43)</f>
        <v>0</v>
      </c>
      <c r="I43" s="312">
        <f t="shared" si="4"/>
        <v>0</v>
      </c>
      <c r="M43" s="314"/>
    </row>
    <row r="44" spans="1:13" ht="22.5" customHeight="1" thickBot="1" x14ac:dyDescent="0.3">
      <c r="A44" s="88" t="s">
        <v>435</v>
      </c>
      <c r="B44" s="92"/>
      <c r="C44" s="92"/>
      <c r="D44" s="92"/>
      <c r="E44" s="92"/>
      <c r="F44" s="95">
        <f>SUM(B44:E44)</f>
        <v>0</v>
      </c>
      <c r="I44" s="312">
        <f t="shared" si="4"/>
        <v>0</v>
      </c>
      <c r="M44" s="314"/>
    </row>
    <row r="45" spans="1:13" ht="12" thickTop="1" x14ac:dyDescent="0.25"/>
  </sheetData>
  <mergeCells count="4">
    <mergeCell ref="B3:F3"/>
    <mergeCell ref="A25:A26"/>
    <mergeCell ref="B25:F25"/>
    <mergeCell ref="A3:A4"/>
  </mergeCells>
  <conditionalFormatting sqref="I5:I22 I27:I44 M5:M19 M27:M41 K5:K22">
    <cfRule type="cellIs" dxfId="61" priority="12" operator="lessThan">
      <formula>0</formula>
    </cfRule>
    <cfRule type="cellIs" dxfId="60"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dimension ref="A1:P36"/>
  <sheetViews>
    <sheetView showGridLines="0" topLeftCell="A25" zoomScaleNormal="100" workbookViewId="0">
      <selection activeCell="P29" sqref="P29"/>
    </sheetView>
  </sheetViews>
  <sheetFormatPr defaultRowHeight="15" outlineLevelCol="1" x14ac:dyDescent="0.25"/>
  <cols>
    <col min="1" max="1" width="20.7109375" customWidth="1"/>
    <col min="2" max="6" width="13.140625" customWidth="1"/>
    <col min="7" max="7" width="23.28515625" customWidth="1"/>
    <col min="8" max="8" width="14.28515625" style="289" hidden="1" customWidth="1" outlineLevel="1"/>
    <col min="9" max="11" width="12.7109375" style="290" hidden="1" customWidth="1" outlineLevel="1"/>
    <col min="12" max="12" width="18" style="294" customWidth="1" collapsed="1"/>
    <col min="14" max="14" width="27.42578125" style="296" customWidth="1"/>
    <col min="16" max="16" width="24.7109375" style="296" customWidth="1"/>
    <col min="17" max="17" width="27.7109375" customWidth="1"/>
  </cols>
  <sheetData>
    <row r="1" spans="1:16" x14ac:dyDescent="0.25">
      <c r="A1" s="96" t="s">
        <v>209</v>
      </c>
      <c r="B1" s="17"/>
      <c r="C1" s="17"/>
      <c r="D1" s="17"/>
      <c r="E1" s="17"/>
      <c r="F1" s="17"/>
      <c r="H1" s="947" t="s">
        <v>946</v>
      </c>
      <c r="I1" s="948"/>
      <c r="J1" s="948"/>
      <c r="K1" s="948"/>
      <c r="L1" s="949"/>
      <c r="N1" s="302" t="s">
        <v>950</v>
      </c>
      <c r="P1" s="304" t="s">
        <v>948</v>
      </c>
    </row>
    <row r="2" spans="1:16" ht="15.75" thickBot="1" x14ac:dyDescent="0.3">
      <c r="A2" s="17" t="s">
        <v>8</v>
      </c>
      <c r="B2" s="17"/>
      <c r="C2" s="17"/>
      <c r="D2" s="17"/>
      <c r="E2" s="17"/>
      <c r="F2" s="17"/>
      <c r="N2" s="312"/>
    </row>
    <row r="3" spans="1:16" ht="16.5" thickTop="1" thickBot="1" x14ac:dyDescent="0.3">
      <c r="A3" s="958" t="s">
        <v>131</v>
      </c>
      <c r="B3" s="944" t="s">
        <v>2</v>
      </c>
      <c r="C3" s="945"/>
      <c r="D3" s="945"/>
      <c r="E3" s="945"/>
      <c r="F3" s="946"/>
      <c r="N3" s="312"/>
    </row>
    <row r="4" spans="1:16" s="4" customFormat="1" ht="33" customHeight="1" thickTop="1" thickBot="1" x14ac:dyDescent="0.3">
      <c r="A4" s="960"/>
      <c r="B4" s="18" t="s">
        <v>32</v>
      </c>
      <c r="C4" s="18" t="s">
        <v>124</v>
      </c>
      <c r="D4" s="99" t="s">
        <v>210</v>
      </c>
      <c r="E4" s="545" t="s">
        <v>211</v>
      </c>
      <c r="F4" s="18" t="s">
        <v>30</v>
      </c>
      <c r="H4" s="56" t="s">
        <v>32</v>
      </c>
      <c r="I4" s="56" t="s">
        <v>124</v>
      </c>
      <c r="J4" s="56" t="s">
        <v>210</v>
      </c>
      <c r="K4" s="56" t="s">
        <v>211</v>
      </c>
      <c r="L4" s="56" t="s">
        <v>30</v>
      </c>
      <c r="N4" s="56" t="s">
        <v>436</v>
      </c>
      <c r="P4" s="56" t="s">
        <v>30</v>
      </c>
    </row>
    <row r="5" spans="1:16" ht="21" customHeight="1" thickTop="1" thickBot="1" x14ac:dyDescent="0.3">
      <c r="A5" s="83" t="s">
        <v>212</v>
      </c>
      <c r="B5" s="82">
        <f>SUM(B6:B10)</f>
        <v>0</v>
      </c>
      <c r="C5" s="82">
        <f>SUM(C6:C10)</f>
        <v>0</v>
      </c>
      <c r="D5" s="82">
        <f t="shared" ref="D5:E5" si="0">SUM(D6:D10)</f>
        <v>0</v>
      </c>
      <c r="E5" s="82">
        <f t="shared" si="0"/>
        <v>0</v>
      </c>
      <c r="F5" s="140">
        <f>SUM(B5:E5)</f>
        <v>0</v>
      </c>
      <c r="H5" s="292">
        <f>SUM(B6:B10)-B5</f>
        <v>0</v>
      </c>
      <c r="I5" s="291">
        <f t="shared" ref="I5:K5" si="1">SUM(C6:C10)-C5</f>
        <v>0</v>
      </c>
      <c r="J5" s="291">
        <f t="shared" si="1"/>
        <v>0</v>
      </c>
      <c r="K5" s="291">
        <f t="shared" si="1"/>
        <v>0</v>
      </c>
      <c r="L5" s="295">
        <f>SUM(B5:E5)-F5</f>
        <v>0</v>
      </c>
      <c r="N5" s="303">
        <f>B5-F23</f>
        <v>0</v>
      </c>
      <c r="P5" s="303">
        <f>F5-'BS old'!$D$105-'BS old'!$D$107</f>
        <v>0</v>
      </c>
    </row>
    <row r="6" spans="1:16" ht="21" customHeight="1" thickTop="1" thickBot="1" x14ac:dyDescent="0.3">
      <c r="A6" s="105"/>
      <c r="B6" s="76"/>
      <c r="C6" s="76"/>
      <c r="D6" s="141"/>
      <c r="E6" s="141"/>
      <c r="F6" s="142">
        <f t="shared" ref="F6:F17" si="2">SUM(B6:E6)</f>
        <v>0</v>
      </c>
      <c r="L6" s="295">
        <f>SUM(B6:E6)-F6</f>
        <v>0</v>
      </c>
      <c r="N6" s="303">
        <f>B6-F24</f>
        <v>0</v>
      </c>
    </row>
    <row r="7" spans="1:16" ht="21" customHeight="1" thickBot="1" x14ac:dyDescent="0.3">
      <c r="A7" s="105"/>
      <c r="B7" s="76"/>
      <c r="C7" s="76"/>
      <c r="D7" s="117"/>
      <c r="E7" s="117"/>
      <c r="F7" s="142">
        <f t="shared" si="2"/>
        <v>0</v>
      </c>
      <c r="L7" s="295">
        <f t="shared" ref="L7:L10" si="3">SUM(B7:E7)-F7</f>
        <v>0</v>
      </c>
      <c r="N7" s="303">
        <f t="shared" ref="N7:N17" si="4">B7-F25</f>
        <v>0</v>
      </c>
    </row>
    <row r="8" spans="1:16" ht="21" customHeight="1" thickBot="1" x14ac:dyDescent="0.3">
      <c r="A8" s="105"/>
      <c r="B8" s="76"/>
      <c r="C8" s="76"/>
      <c r="D8" s="117"/>
      <c r="E8" s="117"/>
      <c r="F8" s="142">
        <f t="shared" si="2"/>
        <v>0</v>
      </c>
      <c r="L8" s="295">
        <f t="shared" si="3"/>
        <v>0</v>
      </c>
      <c r="N8" s="303">
        <f t="shared" si="4"/>
        <v>0</v>
      </c>
    </row>
    <row r="9" spans="1:16" ht="21" customHeight="1" thickBot="1" x14ac:dyDescent="0.3">
      <c r="A9" s="105"/>
      <c r="B9" s="76"/>
      <c r="C9" s="76"/>
      <c r="D9" s="117"/>
      <c r="E9" s="117"/>
      <c r="F9" s="142">
        <f t="shared" si="2"/>
        <v>0</v>
      </c>
      <c r="L9" s="295">
        <f t="shared" si="3"/>
        <v>0</v>
      </c>
      <c r="N9" s="303">
        <f t="shared" si="4"/>
        <v>0</v>
      </c>
    </row>
    <row r="10" spans="1:16" ht="21" customHeight="1" thickBot="1" x14ac:dyDescent="0.3">
      <c r="A10" s="147"/>
      <c r="B10" s="82"/>
      <c r="C10" s="82"/>
      <c r="D10" s="143"/>
      <c r="E10" s="143"/>
      <c r="F10" s="144">
        <f t="shared" si="2"/>
        <v>0</v>
      </c>
      <c r="L10" s="295">
        <f t="shared" si="3"/>
        <v>0</v>
      </c>
      <c r="N10" s="303">
        <f t="shared" si="4"/>
        <v>0</v>
      </c>
    </row>
    <row r="11" spans="1:16" ht="21" customHeight="1" thickTop="1" thickBot="1" x14ac:dyDescent="0.3">
      <c r="A11" s="83" t="s">
        <v>213</v>
      </c>
      <c r="B11" s="82">
        <f>SUM(B12:B17)</f>
        <v>0</v>
      </c>
      <c r="C11" s="82">
        <f>SUM(C12:C17)</f>
        <v>0</v>
      </c>
      <c r="D11" s="82">
        <f t="shared" ref="D11:E11" si="5">SUM(D12:D17)</f>
        <v>0</v>
      </c>
      <c r="E11" s="82">
        <f t="shared" si="5"/>
        <v>0</v>
      </c>
      <c r="F11" s="140">
        <f>SUM(B11:E11)</f>
        <v>0</v>
      </c>
      <c r="H11" s="292">
        <f>SUM(B12:B17)-B11</f>
        <v>0</v>
      </c>
      <c r="I11" s="291">
        <f t="shared" ref="I11:K11" si="6">SUM(C12:C17)-C11</f>
        <v>0</v>
      </c>
      <c r="J11" s="291">
        <f t="shared" si="6"/>
        <v>0</v>
      </c>
      <c r="K11" s="291">
        <f t="shared" si="6"/>
        <v>0</v>
      </c>
      <c r="L11" s="295">
        <f>SUM(B11:E11)-F11</f>
        <v>0</v>
      </c>
      <c r="N11" s="303">
        <f t="shared" si="4"/>
        <v>0</v>
      </c>
      <c r="P11" s="303">
        <f>F11-'BS old'!$D$106-'BS old'!$D$108</f>
        <v>0</v>
      </c>
    </row>
    <row r="12" spans="1:16" ht="21" customHeight="1" thickTop="1" thickBot="1" x14ac:dyDescent="0.3">
      <c r="A12" s="105"/>
      <c r="B12" s="76"/>
      <c r="C12" s="76"/>
      <c r="D12" s="141"/>
      <c r="E12" s="141"/>
      <c r="F12" s="142">
        <f t="shared" si="2"/>
        <v>0</v>
      </c>
      <c r="L12" s="295">
        <f>SUM(B12:E12)-F12</f>
        <v>0</v>
      </c>
      <c r="N12" s="303">
        <f t="shared" si="4"/>
        <v>0</v>
      </c>
    </row>
    <row r="13" spans="1:16" ht="21" customHeight="1" thickBot="1" x14ac:dyDescent="0.3">
      <c r="A13" s="105"/>
      <c r="B13" s="76"/>
      <c r="C13" s="76"/>
      <c r="D13" s="117"/>
      <c r="E13" s="117"/>
      <c r="F13" s="142">
        <f t="shared" si="2"/>
        <v>0</v>
      </c>
      <c r="L13" s="295">
        <f>SUM(B13:E13)-F13</f>
        <v>0</v>
      </c>
      <c r="N13" s="303">
        <f>B13-F31</f>
        <v>0</v>
      </c>
    </row>
    <row r="14" spans="1:16" ht="21" customHeight="1" thickBot="1" x14ac:dyDescent="0.3">
      <c r="A14" s="105"/>
      <c r="B14" s="76"/>
      <c r="C14" s="76"/>
      <c r="D14" s="117"/>
      <c r="E14" s="117"/>
      <c r="F14" s="142">
        <f t="shared" si="2"/>
        <v>0</v>
      </c>
      <c r="L14" s="295">
        <f t="shared" ref="L14:L17" si="7">SUM(B14:E14)-F14</f>
        <v>0</v>
      </c>
      <c r="N14" s="303">
        <f t="shared" si="4"/>
        <v>0</v>
      </c>
    </row>
    <row r="15" spans="1:16" ht="21" customHeight="1" thickBot="1" x14ac:dyDescent="0.3">
      <c r="A15" s="105"/>
      <c r="B15" s="76"/>
      <c r="C15" s="76"/>
      <c r="D15" s="117"/>
      <c r="E15" s="117"/>
      <c r="F15" s="142">
        <f t="shared" si="2"/>
        <v>0</v>
      </c>
      <c r="L15" s="295">
        <f t="shared" si="7"/>
        <v>0</v>
      </c>
      <c r="N15" s="303">
        <f t="shared" si="4"/>
        <v>0</v>
      </c>
    </row>
    <row r="16" spans="1:16" ht="21" customHeight="1" thickBot="1" x14ac:dyDescent="0.3">
      <c r="A16" s="105"/>
      <c r="B16" s="76"/>
      <c r="C16" s="76"/>
      <c r="D16" s="117"/>
      <c r="E16" s="117"/>
      <c r="F16" s="142">
        <f t="shared" si="2"/>
        <v>0</v>
      </c>
      <c r="L16" s="295">
        <f t="shared" si="7"/>
        <v>0</v>
      </c>
      <c r="N16" s="303">
        <f t="shared" si="4"/>
        <v>0</v>
      </c>
    </row>
    <row r="17" spans="1:16" ht="21" customHeight="1" thickBot="1" x14ac:dyDescent="0.3">
      <c r="A17" s="147"/>
      <c r="B17" s="78"/>
      <c r="C17" s="78"/>
      <c r="D17" s="145"/>
      <c r="E17" s="145"/>
      <c r="F17" s="146">
        <f t="shared" si="2"/>
        <v>0</v>
      </c>
      <c r="L17" s="295">
        <f t="shared" si="7"/>
        <v>0</v>
      </c>
      <c r="N17" s="303">
        <f t="shared" si="4"/>
        <v>0</v>
      </c>
    </row>
    <row r="18" spans="1:16" ht="15.75" thickTop="1" x14ac:dyDescent="0.25">
      <c r="A18" s="4"/>
      <c r="B18" s="4"/>
      <c r="C18" s="4"/>
      <c r="D18" s="4"/>
      <c r="E18" s="4"/>
      <c r="F18" s="4"/>
      <c r="N18" s="303"/>
    </row>
    <row r="19" spans="1:16" ht="16.5" x14ac:dyDescent="0.3">
      <c r="A19" s="2"/>
      <c r="N19" s="303"/>
    </row>
    <row r="20" spans="1:16" ht="15.75" thickBot="1" x14ac:dyDescent="0.3">
      <c r="A20" s="17" t="s">
        <v>15</v>
      </c>
      <c r="B20" s="17"/>
      <c r="C20" s="17"/>
      <c r="D20" s="17"/>
      <c r="E20" s="17"/>
      <c r="F20" s="17"/>
      <c r="N20" s="303"/>
    </row>
    <row r="21" spans="1:16" ht="16.5" thickTop="1" thickBot="1" x14ac:dyDescent="0.3">
      <c r="A21" s="958" t="s">
        <v>131</v>
      </c>
      <c r="B21" s="944" t="s">
        <v>3</v>
      </c>
      <c r="C21" s="945"/>
      <c r="D21" s="945"/>
      <c r="E21" s="945"/>
      <c r="F21" s="946"/>
      <c r="N21" s="303"/>
    </row>
    <row r="22" spans="1:16" s="4" customFormat="1" ht="35.25" thickTop="1" thickBot="1" x14ac:dyDescent="0.3">
      <c r="A22" s="960"/>
      <c r="B22" s="18" t="s">
        <v>32</v>
      </c>
      <c r="C22" s="18" t="s">
        <v>124</v>
      </c>
      <c r="D22" s="99" t="s">
        <v>210</v>
      </c>
      <c r="E22" s="27" t="s">
        <v>211</v>
      </c>
      <c r="F22" s="18" t="s">
        <v>30</v>
      </c>
      <c r="H22" s="316"/>
      <c r="I22" s="315"/>
      <c r="J22" s="315"/>
      <c r="K22" s="315"/>
      <c r="L22" s="298"/>
      <c r="N22" s="303"/>
      <c r="P22" s="317"/>
    </row>
    <row r="23" spans="1:16" ht="21" customHeight="1" thickTop="1" thickBot="1" x14ac:dyDescent="0.3">
      <c r="A23" s="147" t="s">
        <v>212</v>
      </c>
      <c r="B23" s="82">
        <f>SUM(B24:B28)</f>
        <v>0</v>
      </c>
      <c r="C23" s="82">
        <f>SUM(C24:C28)</f>
        <v>0</v>
      </c>
      <c r="D23" s="82">
        <f t="shared" ref="D23" si="8">SUM(D24:D28)</f>
        <v>0</v>
      </c>
      <c r="E23" s="82">
        <f t="shared" ref="E23" si="9">SUM(E24:E28)</f>
        <v>0</v>
      </c>
      <c r="F23" s="140">
        <f>SUM(B23:E23)</f>
        <v>0</v>
      </c>
      <c r="H23" s="292">
        <f>SUM(B24:B28)-B23</f>
        <v>0</v>
      </c>
      <c r="I23" s="291">
        <f t="shared" ref="I23" si="10">SUM(C24:C28)-C23</f>
        <v>0</v>
      </c>
      <c r="J23" s="291">
        <f t="shared" ref="J23" si="11">SUM(D24:D28)-D23</f>
        <v>0</v>
      </c>
      <c r="K23" s="291">
        <f t="shared" ref="K23" si="12">SUM(E24:E28)-E23</f>
        <v>0</v>
      </c>
      <c r="L23" s="295">
        <f>SUM(B23:E23)-F23</f>
        <v>0</v>
      </c>
      <c r="N23" s="303"/>
      <c r="P23" s="303">
        <f>F23-'BS old'!E105-'BS old'!E107</f>
        <v>0</v>
      </c>
    </row>
    <row r="24" spans="1:16" ht="21" customHeight="1" thickTop="1" thickBot="1" x14ac:dyDescent="0.3">
      <c r="A24" s="105"/>
      <c r="B24" s="76"/>
      <c r="C24" s="76"/>
      <c r="D24" s="141"/>
      <c r="E24" s="141"/>
      <c r="F24" s="142">
        <f t="shared" ref="F24:F35" si="13">SUM(B24:E24)</f>
        <v>0</v>
      </c>
      <c r="L24" s="295">
        <f>SUM(B24:E24)-F24</f>
        <v>0</v>
      </c>
      <c r="N24" s="303"/>
    </row>
    <row r="25" spans="1:16" ht="21" customHeight="1" thickBot="1" x14ac:dyDescent="0.3">
      <c r="A25" s="105"/>
      <c r="B25" s="76"/>
      <c r="C25" s="76"/>
      <c r="D25" s="117"/>
      <c r="E25" s="117"/>
      <c r="F25" s="142">
        <f t="shared" si="13"/>
        <v>0</v>
      </c>
      <c r="L25" s="295">
        <f t="shared" ref="L25:L28" si="14">SUM(B25:E25)-F25</f>
        <v>0</v>
      </c>
      <c r="N25" s="303"/>
    </row>
    <row r="26" spans="1:16" ht="21" customHeight="1" thickBot="1" x14ac:dyDescent="0.3">
      <c r="A26" s="105"/>
      <c r="B26" s="76"/>
      <c r="C26" s="76"/>
      <c r="D26" s="117"/>
      <c r="E26" s="117"/>
      <c r="F26" s="142">
        <f t="shared" si="13"/>
        <v>0</v>
      </c>
      <c r="L26" s="295">
        <f t="shared" si="14"/>
        <v>0</v>
      </c>
      <c r="N26" s="303"/>
    </row>
    <row r="27" spans="1:16" ht="21" customHeight="1" thickBot="1" x14ac:dyDescent="0.3">
      <c r="A27" s="105"/>
      <c r="B27" s="76"/>
      <c r="C27" s="76"/>
      <c r="D27" s="117"/>
      <c r="E27" s="117"/>
      <c r="F27" s="142">
        <f t="shared" si="13"/>
        <v>0</v>
      </c>
      <c r="L27" s="295">
        <f t="shared" si="14"/>
        <v>0</v>
      </c>
      <c r="N27" s="303"/>
    </row>
    <row r="28" spans="1:16" ht="21" customHeight="1" thickBot="1" x14ac:dyDescent="0.3">
      <c r="A28" s="147"/>
      <c r="B28" s="82"/>
      <c r="C28" s="82"/>
      <c r="D28" s="143"/>
      <c r="E28" s="143"/>
      <c r="F28" s="144">
        <f t="shared" si="13"/>
        <v>0</v>
      </c>
      <c r="L28" s="295">
        <f t="shared" si="14"/>
        <v>0</v>
      </c>
      <c r="N28" s="303"/>
    </row>
    <row r="29" spans="1:16" ht="21" customHeight="1" thickTop="1" thickBot="1" x14ac:dyDescent="0.3">
      <c r="A29" s="147" t="s">
        <v>213</v>
      </c>
      <c r="B29" s="82">
        <f>SUM(B30:B34)</f>
        <v>0</v>
      </c>
      <c r="C29" s="82">
        <f>SUM(C30:C34)</f>
        <v>0</v>
      </c>
      <c r="D29" s="82">
        <f t="shared" ref="D29" si="15">SUM(D30:D34)</f>
        <v>0</v>
      </c>
      <c r="E29" s="82">
        <f t="shared" ref="E29" si="16">SUM(E30:E34)</f>
        <v>0</v>
      </c>
      <c r="F29" s="140">
        <f>SUM(B29:E29)</f>
        <v>0</v>
      </c>
      <c r="H29" s="292">
        <f>SUM(B30:B35)-B29</f>
        <v>0</v>
      </c>
      <c r="I29" s="291">
        <f t="shared" ref="I29" si="17">SUM(C30:C35)-C29</f>
        <v>0</v>
      </c>
      <c r="J29" s="291">
        <f t="shared" ref="J29" si="18">SUM(D30:D35)-D29</f>
        <v>0</v>
      </c>
      <c r="K29" s="291">
        <f t="shared" ref="K29" si="19">SUM(E30:E35)-E29</f>
        <v>0</v>
      </c>
      <c r="L29" s="295">
        <f>SUM(B29:E29)-F29</f>
        <v>0</v>
      </c>
      <c r="N29" s="303"/>
      <c r="P29" s="303">
        <f>F29-'BS old'!E106-'BS old'!E108</f>
        <v>0</v>
      </c>
    </row>
    <row r="30" spans="1:16" ht="21" customHeight="1" thickTop="1" thickBot="1" x14ac:dyDescent="0.3">
      <c r="A30" s="105"/>
      <c r="B30" s="76"/>
      <c r="C30" s="76"/>
      <c r="D30" s="141"/>
      <c r="E30" s="141"/>
      <c r="F30" s="142">
        <f t="shared" si="13"/>
        <v>0</v>
      </c>
      <c r="L30" s="295">
        <f>SUM(B30:E30)-F30</f>
        <v>0</v>
      </c>
      <c r="N30" s="303"/>
    </row>
    <row r="31" spans="1:16" ht="21" customHeight="1" thickBot="1" x14ac:dyDescent="0.3">
      <c r="A31" s="105"/>
      <c r="B31" s="76"/>
      <c r="C31" s="76"/>
      <c r="D31" s="117"/>
      <c r="E31" s="117"/>
      <c r="F31" s="142">
        <f t="shared" si="13"/>
        <v>0</v>
      </c>
      <c r="L31" s="295">
        <f t="shared" ref="L31:L35" si="20">SUM(B31:E31)-F31</f>
        <v>0</v>
      </c>
      <c r="N31" s="303"/>
    </row>
    <row r="32" spans="1:16" ht="21" customHeight="1" thickBot="1" x14ac:dyDescent="0.3">
      <c r="A32" s="105"/>
      <c r="B32" s="76"/>
      <c r="C32" s="76"/>
      <c r="D32" s="117"/>
      <c r="E32" s="117"/>
      <c r="F32" s="142">
        <f t="shared" si="13"/>
        <v>0</v>
      </c>
      <c r="L32" s="295">
        <f t="shared" si="20"/>
        <v>0</v>
      </c>
      <c r="N32" s="303"/>
    </row>
    <row r="33" spans="1:14" ht="21" customHeight="1" thickBot="1" x14ac:dyDescent="0.3">
      <c r="A33" s="105"/>
      <c r="B33" s="76"/>
      <c r="C33" s="76"/>
      <c r="D33" s="117"/>
      <c r="E33" s="117"/>
      <c r="F33" s="142">
        <f t="shared" si="13"/>
        <v>0</v>
      </c>
      <c r="L33" s="295">
        <f t="shared" si="20"/>
        <v>0</v>
      </c>
      <c r="N33" s="303"/>
    </row>
    <row r="34" spans="1:14" ht="21" customHeight="1" thickBot="1" x14ac:dyDescent="0.3">
      <c r="A34" s="105"/>
      <c r="B34" s="76"/>
      <c r="C34" s="76"/>
      <c r="D34" s="117"/>
      <c r="E34" s="117"/>
      <c r="F34" s="142">
        <f t="shared" si="13"/>
        <v>0</v>
      </c>
      <c r="L34" s="295">
        <f t="shared" si="20"/>
        <v>0</v>
      </c>
      <c r="N34" s="303"/>
    </row>
    <row r="35" spans="1:14" ht="21" customHeight="1" thickBot="1" x14ac:dyDescent="0.3">
      <c r="A35" s="147"/>
      <c r="B35" s="78"/>
      <c r="C35" s="78"/>
      <c r="D35" s="145"/>
      <c r="E35" s="145"/>
      <c r="F35" s="146">
        <f t="shared" si="13"/>
        <v>0</v>
      </c>
      <c r="L35" s="295">
        <f t="shared" si="20"/>
        <v>0</v>
      </c>
      <c r="N35" s="303"/>
    </row>
    <row r="36" spans="1:14" ht="15.75" thickTop="1" x14ac:dyDescent="0.25"/>
  </sheetData>
  <mergeCells count="5">
    <mergeCell ref="B21:F21"/>
    <mergeCell ref="A21:A22"/>
    <mergeCell ref="A3:A4"/>
    <mergeCell ref="B3:F3"/>
    <mergeCell ref="H1:L1"/>
  </mergeCells>
  <conditionalFormatting sqref="H5:K35">
    <cfRule type="cellIs" dxfId="59" priority="31" operator="lessThan">
      <formula>0</formula>
    </cfRule>
    <cfRule type="cellIs" dxfId="58" priority="32" operator="greaterThan">
      <formula>0</formula>
    </cfRule>
  </conditionalFormatting>
  <conditionalFormatting sqref="H5:L36">
    <cfRule type="cellIs" dxfId="57" priority="26" operator="lessThan">
      <formula>0</formula>
    </cfRule>
    <cfRule type="cellIs" dxfId="56"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55" priority="23" operator="lessThan">
      <formula>0</formula>
    </cfRule>
    <cfRule type="cellIs" dxfId="54" priority="24" operator="greaterThan">
      <formula>0</formula>
    </cfRule>
  </conditionalFormatting>
  <conditionalFormatting sqref="P5:P29">
    <cfRule type="cellIs" dxfId="53" priority="21" operator="lessThan">
      <formula>0</formula>
    </cfRule>
    <cfRule type="cellIs" dxfId="52" priority="22" operator="greaterThan">
      <formula>0</formula>
    </cfRule>
  </conditionalFormatting>
  <conditionalFormatting sqref="L5">
    <cfRule type="cellIs" dxfId="51" priority="16" operator="lessThan">
      <formula>0</formula>
    </cfRule>
    <cfRule type="cellIs" dxfId="50"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49" priority="11" operator="lessThan">
      <formula>0</formula>
    </cfRule>
    <cfRule type="cellIs" dxfId="48"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47" priority="6" operator="lessThan">
      <formula>0</formula>
    </cfRule>
    <cfRule type="cellIs" dxfId="46"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45" priority="1" operator="lessThan">
      <formula>0</formula>
    </cfRule>
    <cfRule type="cellIs" dxfId="44"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dimension ref="A1:I9"/>
  <sheetViews>
    <sheetView showGridLines="0" zoomScaleNormal="100" workbookViewId="0">
      <selection activeCell="A3" sqref="A3:A8"/>
    </sheetView>
  </sheetViews>
  <sheetFormatPr defaultRowHeight="15" x14ac:dyDescent="0.25"/>
  <cols>
    <col min="1" max="1" width="32" customWidth="1"/>
    <col min="2" max="3" width="27.28515625" customWidth="1"/>
    <col min="4" max="4" width="14.140625" customWidth="1"/>
    <col min="5" max="5" width="25.28515625" style="289" customWidth="1"/>
    <col min="6" max="6" width="25.28515625" style="294" customWidth="1"/>
    <col min="7" max="7" width="5.85546875" customWidth="1"/>
    <col min="8" max="8" width="29.42578125" style="289" customWidth="1"/>
    <col min="9" max="9" width="30.85546875" style="294" customWidth="1"/>
  </cols>
  <sheetData>
    <row r="1" spans="1:9" ht="17.25" thickBot="1" x14ac:dyDescent="0.35">
      <c r="A1" s="1" t="s">
        <v>214</v>
      </c>
      <c r="E1" s="953" t="s">
        <v>946</v>
      </c>
      <c r="F1" s="955"/>
      <c r="H1" s="953" t="s">
        <v>948</v>
      </c>
      <c r="I1" s="955"/>
    </row>
    <row r="2" spans="1:9" ht="26.25" customHeight="1" thickTop="1" thickBot="1" x14ac:dyDescent="0.3">
      <c r="A2" s="81" t="s">
        <v>131</v>
      </c>
      <c r="B2" s="35" t="s">
        <v>2</v>
      </c>
      <c r="C2" s="35" t="s">
        <v>3</v>
      </c>
      <c r="E2" s="56" t="s">
        <v>2</v>
      </c>
      <c r="F2" s="174" t="s">
        <v>3</v>
      </c>
      <c r="H2" s="56" t="s">
        <v>2</v>
      </c>
      <c r="I2" s="174" t="s">
        <v>3</v>
      </c>
    </row>
    <row r="3" spans="1:9" ht="20.25" customHeight="1" thickTop="1" thickBot="1" x14ac:dyDescent="0.3">
      <c r="A3" s="11" t="s">
        <v>215</v>
      </c>
      <c r="B3" s="148"/>
      <c r="C3" s="149"/>
    </row>
    <row r="4" spans="1:9" ht="20.25" customHeight="1" thickBot="1" x14ac:dyDescent="0.3">
      <c r="A4" s="11" t="s">
        <v>437</v>
      </c>
      <c r="B4" s="148"/>
      <c r="C4" s="149"/>
    </row>
    <row r="5" spans="1:9" ht="20.25" customHeight="1" thickBot="1" x14ac:dyDescent="0.3">
      <c r="A5" s="41" t="s">
        <v>216</v>
      </c>
      <c r="B5" s="76">
        <f>B3+B4</f>
        <v>0</v>
      </c>
      <c r="C5" s="77">
        <f>C3+C4</f>
        <v>0</v>
      </c>
      <c r="E5" s="292">
        <f>SUM(B3:B4)-B5</f>
        <v>0</v>
      </c>
      <c r="F5" s="295">
        <f>SUM(C3:C4)-C5</f>
        <v>0</v>
      </c>
      <c r="H5" s="292">
        <f>B5-'BS old'!$D$121</f>
        <v>0</v>
      </c>
      <c r="I5" s="295">
        <f>C5-'BS old'!$E$121</f>
        <v>0</v>
      </c>
    </row>
    <row r="6" spans="1:9" ht="20.25" customHeight="1" thickBot="1" x14ac:dyDescent="0.3">
      <c r="A6" s="11" t="s">
        <v>217</v>
      </c>
      <c r="B6" s="76"/>
      <c r="C6" s="77"/>
    </row>
    <row r="7" spans="1:9" ht="20.25" customHeight="1" thickBot="1" x14ac:dyDescent="0.3">
      <c r="A7" s="11" t="s">
        <v>218</v>
      </c>
      <c r="B7" s="150"/>
      <c r="C7" s="123"/>
    </row>
    <row r="8" spans="1:9" ht="20.25" customHeight="1" thickBot="1" x14ac:dyDescent="0.3">
      <c r="A8" s="22" t="s">
        <v>219</v>
      </c>
      <c r="B8" s="143">
        <f>B6+B7</f>
        <v>0</v>
      </c>
      <c r="C8" s="124">
        <f>C6+C7</f>
        <v>0</v>
      </c>
      <c r="E8" s="292">
        <f>SUM(B6:B7)-B8</f>
        <v>0</v>
      </c>
      <c r="F8" s="295">
        <f>SUM(C6:C7)-C8</f>
        <v>0</v>
      </c>
      <c r="H8" s="292">
        <f>B8-'BS old'!$D$109</f>
        <v>0</v>
      </c>
      <c r="I8" s="295">
        <f>C8-'BS old'!$E$109</f>
        <v>0</v>
      </c>
    </row>
    <row r="9" spans="1:9" ht="15.75" thickTop="1" x14ac:dyDescent="0.25"/>
  </sheetData>
  <mergeCells count="2">
    <mergeCell ref="E1:F1"/>
    <mergeCell ref="H1:I1"/>
  </mergeCells>
  <conditionalFormatting sqref="H1">
    <cfRule type="cellIs" priority="3" stopIfTrue="1" operator="greaterThan">
      <formula>0</formula>
    </cfRule>
  </conditionalFormatting>
  <conditionalFormatting sqref="E3:I12">
    <cfRule type="cellIs" dxfId="43" priority="1" operator="lessThan">
      <formula>0</formula>
    </cfRule>
    <cfRule type="cellIs" dxfId="42" priority="2" operator="greaterThan">
      <formula>0</formula>
    </cfRule>
  </conditionalFormatting>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dimension ref="A1:I10"/>
  <sheetViews>
    <sheetView showGridLines="0" zoomScaleNormal="100" workbookViewId="0">
      <selection activeCell="H9" sqref="H2:I9"/>
    </sheetView>
  </sheetViews>
  <sheetFormatPr defaultRowHeight="15" x14ac:dyDescent="0.25"/>
  <cols>
    <col min="1" max="1" width="33" customWidth="1"/>
    <col min="2" max="3" width="26.7109375" customWidth="1"/>
    <col min="4" max="4" width="14.140625" customWidth="1"/>
    <col min="5" max="5" width="27.85546875" style="289" customWidth="1"/>
    <col min="6" max="6" width="27.85546875" style="294" customWidth="1"/>
    <col min="7" max="7" width="10.42578125" customWidth="1"/>
    <col min="8" max="8" width="23.140625" style="289" customWidth="1"/>
    <col min="9" max="9" width="23.140625" style="294" customWidth="1"/>
  </cols>
  <sheetData>
    <row r="1" spans="1:9" ht="17.25" thickBot="1" x14ac:dyDescent="0.35">
      <c r="A1" s="1" t="s">
        <v>442</v>
      </c>
      <c r="E1" s="953" t="s">
        <v>946</v>
      </c>
      <c r="F1" s="955"/>
      <c r="H1" s="953" t="s">
        <v>948</v>
      </c>
      <c r="I1" s="955"/>
    </row>
    <row r="2" spans="1:9" ht="21.75" customHeight="1" thickTop="1" thickBot="1" x14ac:dyDescent="0.3">
      <c r="A2" s="56" t="s">
        <v>131</v>
      </c>
      <c r="B2" s="35" t="s">
        <v>2</v>
      </c>
      <c r="C2" s="35" t="s">
        <v>3</v>
      </c>
      <c r="E2" s="56" t="s">
        <v>2</v>
      </c>
      <c r="F2" s="174" t="s">
        <v>3</v>
      </c>
      <c r="H2" s="56" t="s">
        <v>2</v>
      </c>
      <c r="I2" s="174" t="s">
        <v>3</v>
      </c>
    </row>
    <row r="3" spans="1:9" ht="21.75" customHeight="1" thickTop="1" thickBot="1" x14ac:dyDescent="0.3">
      <c r="A3" s="100" t="s">
        <v>234</v>
      </c>
      <c r="B3" s="76"/>
      <c r="C3" s="77"/>
    </row>
    <row r="4" spans="1:9" ht="21.75" customHeight="1" thickBot="1" x14ac:dyDescent="0.3">
      <c r="A4" s="68" t="s">
        <v>235</v>
      </c>
      <c r="B4" s="76"/>
      <c r="C4" s="77"/>
    </row>
    <row r="5" spans="1:9" ht="21.75" customHeight="1" thickBot="1" x14ac:dyDescent="0.3">
      <c r="A5" s="68" t="s">
        <v>236</v>
      </c>
      <c r="B5" s="76"/>
      <c r="C5" s="77"/>
    </row>
    <row r="6" spans="1:9" ht="21.75" customHeight="1" thickBot="1" x14ac:dyDescent="0.3">
      <c r="A6" s="68" t="s">
        <v>237</v>
      </c>
      <c r="B6" s="76"/>
      <c r="C6" s="77"/>
    </row>
    <row r="7" spans="1:9" ht="21.75" customHeight="1" thickBot="1" x14ac:dyDescent="0.3">
      <c r="A7" s="100" t="s">
        <v>238</v>
      </c>
      <c r="B7" s="76">
        <f>SUM(B4:B6)</f>
        <v>0</v>
      </c>
      <c r="C7" s="77">
        <f>SUM(C4:C6)</f>
        <v>0</v>
      </c>
      <c r="E7" s="292">
        <f>SUM(B4:B6)-B7</f>
        <v>0</v>
      </c>
      <c r="F7" s="295">
        <f>SUM(C4:C6)-C7</f>
        <v>0</v>
      </c>
    </row>
    <row r="8" spans="1:9" ht="21.75" customHeight="1" thickBot="1" x14ac:dyDescent="0.3">
      <c r="A8" s="100" t="s">
        <v>239</v>
      </c>
      <c r="B8" s="76"/>
      <c r="C8" s="77"/>
    </row>
    <row r="9" spans="1:9" ht="21.75" customHeight="1" thickBot="1" x14ac:dyDescent="0.3">
      <c r="A9" s="69" t="s">
        <v>240</v>
      </c>
      <c r="B9" s="82">
        <f>B3+B7+B8</f>
        <v>0</v>
      </c>
      <c r="C9" s="75">
        <f>C3+C7+C8</f>
        <v>0</v>
      </c>
      <c r="E9" s="292">
        <f>B3+B7+B8-B9</f>
        <v>0</v>
      </c>
      <c r="F9" s="295">
        <f>C3+C7+C8-C9</f>
        <v>0</v>
      </c>
      <c r="H9" s="292">
        <f>B9-'BS old'!$D$118</f>
        <v>0</v>
      </c>
      <c r="I9" s="295">
        <f>C9-'BS old'!$E$118</f>
        <v>0</v>
      </c>
    </row>
    <row r="10" spans="1:9" ht="17.25" thickTop="1" x14ac:dyDescent="0.3">
      <c r="A10" s="2"/>
    </row>
  </sheetData>
  <mergeCells count="2">
    <mergeCell ref="E1:F1"/>
    <mergeCell ref="H1:I1"/>
  </mergeCells>
  <conditionalFormatting sqref="E7:F9">
    <cfRule type="cellIs" dxfId="41" priority="4" operator="lessThan">
      <formula>0</formula>
    </cfRule>
    <cfRule type="cellIs" dxfId="40" priority="5" operator="greaterThan">
      <formula>0</formula>
    </cfRule>
  </conditionalFormatting>
  <conditionalFormatting sqref="H1">
    <cfRule type="cellIs" priority="3" stopIfTrue="1" operator="greaterThan">
      <formula>0</formula>
    </cfRule>
  </conditionalFormatting>
  <conditionalFormatting sqref="H9:I9">
    <cfRule type="cellIs" dxfId="39" priority="1" operator="lessThan">
      <formula>0</formula>
    </cfRule>
    <cfRule type="cellIs" dxfId="38" priority="2" operator="greaterThan">
      <formula>0</formula>
    </cfRule>
  </conditionalFormatting>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6"/>
  <dimension ref="A1:F7"/>
  <sheetViews>
    <sheetView showGridLines="0" zoomScaleNormal="100" workbookViewId="0">
      <selection activeCell="B27" sqref="B27"/>
    </sheetView>
  </sheetViews>
  <sheetFormatPr defaultRowHeight="15" x14ac:dyDescent="0.25"/>
  <cols>
    <col min="1" max="6" width="14.42578125" customWidth="1"/>
    <col min="7" max="7" width="23.28515625" customWidth="1"/>
  </cols>
  <sheetData>
    <row r="1" spans="1:6" ht="17.25" thickBot="1" x14ac:dyDescent="0.35">
      <c r="A1" s="1" t="s">
        <v>443</v>
      </c>
    </row>
    <row r="2" spans="1:6" s="4" customFormat="1" ht="21.75" customHeight="1" thickTop="1" thickBot="1" x14ac:dyDescent="0.3">
      <c r="A2" s="56" t="s">
        <v>241</v>
      </c>
      <c r="B2" s="35" t="s">
        <v>242</v>
      </c>
      <c r="C2" s="35" t="s">
        <v>243</v>
      </c>
      <c r="D2" s="35" t="s">
        <v>244</v>
      </c>
      <c r="E2" s="35" t="s">
        <v>245</v>
      </c>
      <c r="F2" s="35" t="s">
        <v>184</v>
      </c>
    </row>
    <row r="3" spans="1:6" ht="21.75" customHeight="1" thickTop="1" thickBot="1" x14ac:dyDescent="0.3">
      <c r="A3" s="105"/>
      <c r="B3" s="103"/>
      <c r="C3" s="76"/>
      <c r="D3" s="76"/>
      <c r="E3" s="76"/>
      <c r="F3" s="77"/>
    </row>
    <row r="4" spans="1:6" ht="21.75" customHeight="1" thickBot="1" x14ac:dyDescent="0.3">
      <c r="A4" s="105"/>
      <c r="B4" s="103"/>
      <c r="C4" s="76"/>
      <c r="D4" s="76"/>
      <c r="E4" s="76"/>
      <c r="F4" s="77"/>
    </row>
    <row r="5" spans="1:6" ht="21.75" customHeight="1" thickBot="1" x14ac:dyDescent="0.3">
      <c r="A5" s="105"/>
      <c r="B5" s="103"/>
      <c r="C5" s="76"/>
      <c r="D5" s="76"/>
      <c r="E5" s="76"/>
      <c r="F5" s="77"/>
    </row>
    <row r="6" spans="1:6" ht="21.75" customHeight="1" thickBot="1" x14ac:dyDescent="0.3">
      <c r="A6" s="106"/>
      <c r="B6" s="104"/>
      <c r="C6" s="82"/>
      <c r="D6" s="82"/>
      <c r="E6" s="82"/>
      <c r="F6" s="75"/>
    </row>
    <row r="7" spans="1:6" ht="15.75" thickTop="1" x14ac:dyDescent="0.25"/>
  </sheetData>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7">
    <tabColor rgb="FFFFFF00"/>
  </sheetPr>
  <dimension ref="A1:I26"/>
  <sheetViews>
    <sheetView showGridLines="0" topLeftCell="A10" zoomScaleNormal="100" workbookViewId="0">
      <selection activeCell="H19" sqref="H19:I19"/>
    </sheetView>
  </sheetViews>
  <sheetFormatPr defaultColWidth="9.140625" defaultRowHeight="11.25" x14ac:dyDescent="0.25"/>
  <cols>
    <col min="1" max="1" width="23" style="17" customWidth="1"/>
    <col min="2" max="2" width="8.28515625" style="17" customWidth="1"/>
    <col min="3" max="6" width="13.85546875" style="17" customWidth="1"/>
    <col min="7" max="7" width="23.28515625" style="17" customWidth="1"/>
    <col min="8" max="8" width="18.28515625" style="311" customWidth="1"/>
    <col min="9" max="9" width="18.28515625" style="310" customWidth="1"/>
    <col min="10" max="16384" width="9.140625" style="17"/>
  </cols>
  <sheetData>
    <row r="1" spans="1:9" ht="15" x14ac:dyDescent="0.25">
      <c r="A1" s="96" t="s">
        <v>444</v>
      </c>
      <c r="H1" s="947" t="s">
        <v>948</v>
      </c>
      <c r="I1" s="949"/>
    </row>
    <row r="2" spans="1:9" ht="12" thickBot="1" x14ac:dyDescent="0.3">
      <c r="A2" s="17" t="s">
        <v>8</v>
      </c>
    </row>
    <row r="3" spans="1:9" ht="66.75" customHeight="1" thickTop="1" thickBot="1" x14ac:dyDescent="0.3">
      <c r="A3" s="16" t="s">
        <v>131</v>
      </c>
      <c r="B3" s="16" t="s">
        <v>246</v>
      </c>
      <c r="C3" s="47" t="s">
        <v>441</v>
      </c>
      <c r="D3" s="16" t="s">
        <v>247</v>
      </c>
      <c r="E3" s="16" t="s">
        <v>248</v>
      </c>
      <c r="F3" s="16" t="s">
        <v>249</v>
      </c>
      <c r="H3" s="56" t="s">
        <v>248</v>
      </c>
      <c r="I3" s="56" t="s">
        <v>249</v>
      </c>
    </row>
    <row r="4" spans="1:9" ht="21.75" customHeight="1" thickTop="1" thickBot="1" x14ac:dyDescent="0.3">
      <c r="A4" s="49" t="s">
        <v>250</v>
      </c>
      <c r="B4" s="84"/>
      <c r="C4" s="84"/>
      <c r="D4" s="84"/>
      <c r="E4" s="84"/>
      <c r="F4" s="80"/>
      <c r="H4" s="321">
        <f>SUM(E5:E7)-'BS old'!$D$134</f>
        <v>0</v>
      </c>
      <c r="I4" s="319">
        <f>SUM(F5:F7)-'BS old'!$E$134</f>
        <v>0</v>
      </c>
    </row>
    <row r="5" spans="1:9" ht="21.75" customHeight="1" thickTop="1" thickBot="1" x14ac:dyDescent="0.3">
      <c r="A5" s="68"/>
      <c r="B5" s="107"/>
      <c r="C5" s="110"/>
      <c r="D5" s="114"/>
      <c r="E5" s="76"/>
      <c r="F5" s="77"/>
    </row>
    <row r="6" spans="1:9" ht="21.75" customHeight="1" thickBot="1" x14ac:dyDescent="0.3">
      <c r="A6" s="68"/>
      <c r="B6" s="107"/>
      <c r="C6" s="110"/>
      <c r="D6" s="90"/>
      <c r="E6" s="76"/>
      <c r="F6" s="77"/>
    </row>
    <row r="7" spans="1:9" ht="21.75" customHeight="1" thickBot="1" x14ac:dyDescent="0.3">
      <c r="A7" s="68"/>
      <c r="B7" s="107"/>
      <c r="C7" s="110"/>
      <c r="D7" s="90"/>
      <c r="E7" s="76"/>
      <c r="F7" s="77"/>
    </row>
    <row r="8" spans="1:9" ht="21.75" customHeight="1" thickBot="1" x14ac:dyDescent="0.3">
      <c r="A8" s="97" t="s">
        <v>251</v>
      </c>
      <c r="B8" s="108"/>
      <c r="C8" s="111"/>
      <c r="D8" s="111"/>
      <c r="E8" s="111"/>
      <c r="F8" s="112"/>
      <c r="H8" s="321">
        <f>SUM(E9:E11)-'BS old'!$D$135</f>
        <v>0</v>
      </c>
      <c r="I8" s="319">
        <f>SUM(F9:F11)-'BS old'!$E$135</f>
        <v>0</v>
      </c>
    </row>
    <row r="9" spans="1:9" ht="21.75" customHeight="1" thickTop="1" thickBot="1" x14ac:dyDescent="0.3">
      <c r="A9" s="68"/>
      <c r="B9" s="107"/>
      <c r="C9" s="110"/>
      <c r="D9" s="90"/>
      <c r="E9" s="76"/>
      <c r="F9" s="77"/>
    </row>
    <row r="10" spans="1:9" ht="21.75" customHeight="1" thickBot="1" x14ac:dyDescent="0.3">
      <c r="A10" s="68"/>
      <c r="B10" s="107"/>
      <c r="C10" s="110"/>
      <c r="D10" s="90"/>
      <c r="E10" s="76"/>
      <c r="F10" s="77"/>
    </row>
    <row r="11" spans="1:9" ht="21.75" customHeight="1" thickBot="1" x14ac:dyDescent="0.3">
      <c r="A11" s="69"/>
      <c r="B11" s="109"/>
      <c r="C11" s="113"/>
      <c r="D11" s="92"/>
      <c r="E11" s="82"/>
      <c r="F11" s="75"/>
    </row>
    <row r="12" spans="1:9" ht="12" thickTop="1" x14ac:dyDescent="0.25">
      <c r="A12" s="96"/>
    </row>
    <row r="13" spans="1:9" ht="12" thickBot="1" x14ac:dyDescent="0.3">
      <c r="A13" s="17" t="s">
        <v>15</v>
      </c>
    </row>
    <row r="14" spans="1:9" ht="66.75" customHeight="1" thickTop="1" thickBot="1" x14ac:dyDescent="0.3">
      <c r="A14" s="16" t="s">
        <v>131</v>
      </c>
      <c r="B14" s="16" t="s">
        <v>246</v>
      </c>
      <c r="C14" s="47" t="s">
        <v>441</v>
      </c>
      <c r="D14" s="16" t="s">
        <v>247</v>
      </c>
      <c r="E14" s="16" t="s">
        <v>248</v>
      </c>
      <c r="F14" s="16" t="s">
        <v>249</v>
      </c>
    </row>
    <row r="15" spans="1:9" ht="21.75" customHeight="1" thickTop="1" thickBot="1" x14ac:dyDescent="0.3">
      <c r="A15" s="49" t="s">
        <v>438</v>
      </c>
      <c r="B15" s="84"/>
      <c r="C15" s="84"/>
      <c r="D15" s="84"/>
      <c r="E15" s="84"/>
      <c r="F15" s="80"/>
      <c r="H15" s="322"/>
      <c r="I15" s="320"/>
    </row>
    <row r="16" spans="1:9" ht="21.75" customHeight="1" thickTop="1" thickBot="1" x14ac:dyDescent="0.3">
      <c r="A16" s="68"/>
      <c r="B16" s="107"/>
      <c r="C16" s="110"/>
      <c r="D16" s="90"/>
      <c r="E16" s="76"/>
      <c r="F16" s="77"/>
    </row>
    <row r="17" spans="1:9" ht="21.75" customHeight="1" thickBot="1" x14ac:dyDescent="0.3">
      <c r="A17" s="68"/>
      <c r="B17" s="107"/>
      <c r="C17" s="110"/>
      <c r="D17" s="90"/>
      <c r="E17" s="76"/>
      <c r="F17" s="77"/>
    </row>
    <row r="18" spans="1:9" ht="21.75" customHeight="1" thickBot="1" x14ac:dyDescent="0.3">
      <c r="A18" s="68"/>
      <c r="B18" s="107"/>
      <c r="C18" s="110"/>
      <c r="D18" s="90"/>
      <c r="E18" s="76"/>
      <c r="F18" s="77"/>
    </row>
    <row r="19" spans="1:9" ht="21.75" customHeight="1" thickBot="1" x14ac:dyDescent="0.3">
      <c r="A19" s="97" t="s">
        <v>439</v>
      </c>
      <c r="B19" s="108"/>
      <c r="C19" s="111"/>
      <c r="D19" s="111"/>
      <c r="E19" s="111"/>
      <c r="F19" s="112"/>
      <c r="H19" s="321">
        <f>SUM(E20:E22,E24:E25)-'BS old'!$D$132</f>
        <v>0</v>
      </c>
      <c r="I19" s="319">
        <f>SUM(F20:F22,F24:F25)-'BS old'!$E$132</f>
        <v>0</v>
      </c>
    </row>
    <row r="20" spans="1:9" ht="21.75" customHeight="1" thickTop="1" thickBot="1" x14ac:dyDescent="0.3">
      <c r="A20" s="68"/>
      <c r="B20" s="107"/>
      <c r="C20" s="110"/>
      <c r="D20" s="90"/>
      <c r="E20" s="76"/>
      <c r="F20" s="77"/>
    </row>
    <row r="21" spans="1:9" ht="21.75" customHeight="1" thickBot="1" x14ac:dyDescent="0.3">
      <c r="A21" s="68"/>
      <c r="B21" s="107"/>
      <c r="C21" s="110"/>
      <c r="D21" s="90"/>
      <c r="E21" s="76"/>
      <c r="F21" s="77"/>
    </row>
    <row r="22" spans="1:9" ht="21.75" customHeight="1" thickBot="1" x14ac:dyDescent="0.3">
      <c r="A22" s="68"/>
      <c r="B22" s="107"/>
      <c r="C22" s="110"/>
      <c r="D22" s="90"/>
      <c r="E22" s="76"/>
      <c r="F22" s="77"/>
    </row>
    <row r="23" spans="1:9" ht="21.75" customHeight="1" thickBot="1" x14ac:dyDescent="0.3">
      <c r="A23" s="97" t="s">
        <v>440</v>
      </c>
      <c r="B23" s="108"/>
      <c r="C23" s="111"/>
      <c r="D23" s="111"/>
      <c r="E23" s="111"/>
      <c r="F23" s="112"/>
    </row>
    <row r="24" spans="1:9" ht="21.75" customHeight="1" thickTop="1" thickBot="1" x14ac:dyDescent="0.3">
      <c r="A24" s="68"/>
      <c r="B24" s="107"/>
      <c r="C24" s="110"/>
      <c r="D24" s="90"/>
      <c r="E24" s="76"/>
      <c r="F24" s="77"/>
    </row>
    <row r="25" spans="1:9" ht="21.75" customHeight="1" thickBot="1" x14ac:dyDescent="0.3">
      <c r="A25" s="69"/>
      <c r="B25" s="109"/>
      <c r="C25" s="113"/>
      <c r="D25" s="92"/>
      <c r="E25" s="82"/>
      <c r="F25" s="75"/>
    </row>
    <row r="26" spans="1:9" ht="12" thickTop="1" x14ac:dyDescent="0.25"/>
  </sheetData>
  <mergeCells count="1">
    <mergeCell ref="H1:I1"/>
  </mergeCells>
  <conditionalFormatting sqref="H1">
    <cfRule type="cellIs" priority="5" stopIfTrue="1" operator="greaterThan">
      <formula>0</formula>
    </cfRule>
  </conditionalFormatting>
  <conditionalFormatting sqref="H19:I19">
    <cfRule type="cellIs" dxfId="37" priority="3" operator="lessThan">
      <formula>0</formula>
    </cfRule>
    <cfRule type="cellIs" dxfId="36" priority="4" operator="greaterThan">
      <formula>0</formula>
    </cfRule>
  </conditionalFormatting>
  <conditionalFormatting sqref="H4:I8">
    <cfRule type="cellIs" dxfId="35" priority="1" operator="lessThan">
      <formula>0</formula>
    </cfRule>
    <cfRule type="cellIs" dxfId="34" priority="2" operator="greaterThan">
      <formula>0</formula>
    </cfRule>
  </conditionalFormatting>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8"/>
  <dimension ref="A1:C20"/>
  <sheetViews>
    <sheetView showGridLines="0" zoomScaleNormal="100" workbookViewId="0">
      <selection activeCell="A3" sqref="A3:A19"/>
    </sheetView>
  </sheetViews>
  <sheetFormatPr defaultRowHeight="15" x14ac:dyDescent="0.25"/>
  <cols>
    <col min="1" max="1" width="27.7109375" customWidth="1"/>
    <col min="2" max="3" width="29.28515625" customWidth="1"/>
    <col min="4" max="4" width="14.140625" customWidth="1"/>
    <col min="5" max="5" width="14.42578125" customWidth="1"/>
    <col min="6" max="7" width="23.28515625" customWidth="1"/>
  </cols>
  <sheetData>
    <row r="1" spans="1:3" ht="17.25" thickBot="1" x14ac:dyDescent="0.35">
      <c r="A1" s="1" t="s">
        <v>445</v>
      </c>
    </row>
    <row r="2" spans="1:3" ht="24" thickTop="1" thickBot="1" x14ac:dyDescent="0.3">
      <c r="A2" s="81" t="s">
        <v>131</v>
      </c>
      <c r="B2" s="35" t="s">
        <v>2</v>
      </c>
      <c r="C2" s="35" t="s">
        <v>3</v>
      </c>
    </row>
    <row r="3" spans="1:3" ht="23.25" customHeight="1" thickTop="1" thickBot="1" x14ac:dyDescent="0.3">
      <c r="A3" s="41" t="s">
        <v>220</v>
      </c>
      <c r="B3" s="76"/>
      <c r="C3" s="77"/>
    </row>
    <row r="4" spans="1:3" ht="23.25" customHeight="1" thickBot="1" x14ac:dyDescent="0.3">
      <c r="A4" s="11" t="s">
        <v>221</v>
      </c>
      <c r="B4" s="76"/>
      <c r="C4" s="77"/>
    </row>
    <row r="5" spans="1:3" ht="23.25" customHeight="1" thickBot="1" x14ac:dyDescent="0.3">
      <c r="A5" s="11" t="s">
        <v>222</v>
      </c>
      <c r="B5" s="76"/>
      <c r="C5" s="77"/>
    </row>
    <row r="6" spans="1:3" ht="23.25" customHeight="1" thickBot="1" x14ac:dyDescent="0.3">
      <c r="A6" s="41" t="s">
        <v>223</v>
      </c>
      <c r="B6" s="76"/>
      <c r="C6" s="77"/>
    </row>
    <row r="7" spans="1:3" ht="23.25" customHeight="1" thickBot="1" x14ac:dyDescent="0.3">
      <c r="A7" s="11" t="s">
        <v>221</v>
      </c>
      <c r="B7" s="76"/>
      <c r="C7" s="77"/>
    </row>
    <row r="8" spans="1:3" ht="23.25" customHeight="1" thickBot="1" x14ac:dyDescent="0.3">
      <c r="A8" s="11" t="s">
        <v>222</v>
      </c>
      <c r="B8" s="76"/>
      <c r="C8" s="77"/>
    </row>
    <row r="9" spans="1:3" ht="23.25" customHeight="1" thickBot="1" x14ac:dyDescent="0.3">
      <c r="A9" s="41" t="s">
        <v>224</v>
      </c>
      <c r="B9" s="76"/>
      <c r="C9" s="77"/>
    </row>
    <row r="10" spans="1:3" ht="23.25" customHeight="1" thickBot="1" x14ac:dyDescent="0.3">
      <c r="A10" s="41" t="s">
        <v>225</v>
      </c>
      <c r="B10" s="76"/>
      <c r="C10" s="77"/>
    </row>
    <row r="11" spans="1:3" ht="23.25" customHeight="1" thickBot="1" x14ac:dyDescent="0.3">
      <c r="A11" s="41" t="s">
        <v>226</v>
      </c>
      <c r="B11" s="110">
        <v>0.19</v>
      </c>
      <c r="C11" s="115">
        <v>0.19</v>
      </c>
    </row>
    <row r="12" spans="1:3" ht="23.25" customHeight="1" thickBot="1" x14ac:dyDescent="0.3">
      <c r="A12" s="41" t="s">
        <v>227</v>
      </c>
      <c r="B12" s="76"/>
      <c r="C12" s="77"/>
    </row>
    <row r="13" spans="1:3" ht="23.25" customHeight="1" thickBot="1" x14ac:dyDescent="0.3">
      <c r="A13" s="41" t="s">
        <v>228</v>
      </c>
      <c r="B13" s="76"/>
      <c r="C13" s="77"/>
    </row>
    <row r="14" spans="1:3" ht="23.25" customHeight="1" thickBot="1" x14ac:dyDescent="0.3">
      <c r="A14" s="11" t="s">
        <v>229</v>
      </c>
      <c r="B14" s="76"/>
      <c r="C14" s="77"/>
    </row>
    <row r="15" spans="1:3" ht="23.25" customHeight="1" thickBot="1" x14ac:dyDescent="0.3">
      <c r="A15" s="11" t="s">
        <v>230</v>
      </c>
      <c r="B15" s="76"/>
      <c r="C15" s="77"/>
    </row>
    <row r="16" spans="1:3" ht="23.25" customHeight="1" thickBot="1" x14ac:dyDescent="0.3">
      <c r="A16" s="101" t="s">
        <v>231</v>
      </c>
      <c r="B16" s="76"/>
      <c r="C16" s="77"/>
    </row>
    <row r="17" spans="1:3" ht="23.25" customHeight="1" thickBot="1" x14ac:dyDescent="0.3">
      <c r="A17" s="102" t="s">
        <v>232</v>
      </c>
      <c r="B17" s="76"/>
      <c r="C17" s="77"/>
    </row>
    <row r="18" spans="1:3" ht="23.25" customHeight="1" thickBot="1" x14ac:dyDescent="0.3">
      <c r="A18" s="11" t="s">
        <v>233</v>
      </c>
      <c r="B18" s="76"/>
      <c r="C18" s="77"/>
    </row>
    <row r="19" spans="1:3" ht="23.25" customHeight="1" thickBot="1" x14ac:dyDescent="0.3">
      <c r="A19" s="13" t="s">
        <v>230</v>
      </c>
      <c r="B19" s="82"/>
      <c r="C19" s="75"/>
    </row>
    <row r="20" spans="1:3" ht="15.75" thickTop="1" x14ac:dyDescent="0.25"/>
  </sheetData>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9"/>
  <dimension ref="A1:I17"/>
  <sheetViews>
    <sheetView showGridLines="0" zoomScaleNormal="100" workbookViewId="0">
      <selection activeCell="H2" sqref="H2:I13"/>
    </sheetView>
  </sheetViews>
  <sheetFormatPr defaultRowHeight="15" x14ac:dyDescent="0.25"/>
  <cols>
    <col min="1" max="1" width="32.7109375" customWidth="1"/>
    <col min="2" max="3" width="26.85546875" customWidth="1"/>
    <col min="4" max="4" width="22.28515625" customWidth="1"/>
    <col min="5" max="5" width="26" style="289" customWidth="1"/>
    <col min="6" max="6" width="26" style="294" customWidth="1"/>
    <col min="7" max="7" width="5.140625" customWidth="1"/>
    <col min="8" max="8" width="22.5703125" style="325" customWidth="1"/>
    <col min="9" max="9" width="22.5703125" style="324" customWidth="1"/>
  </cols>
  <sheetData>
    <row r="1" spans="1:9" ht="17.25" thickBot="1" x14ac:dyDescent="0.3">
      <c r="A1" s="323" t="s">
        <v>252</v>
      </c>
      <c r="E1" s="953" t="s">
        <v>946</v>
      </c>
      <c r="F1" s="955"/>
      <c r="G1" s="299"/>
      <c r="H1" s="966" t="s">
        <v>948</v>
      </c>
      <c r="I1" s="967"/>
    </row>
    <row r="2" spans="1:9" ht="23.25" customHeight="1" thickTop="1" thickBot="1" x14ac:dyDescent="0.3">
      <c r="A2" s="81" t="s">
        <v>1</v>
      </c>
      <c r="B2" s="35" t="s">
        <v>2</v>
      </c>
      <c r="C2" s="35" t="s">
        <v>3</v>
      </c>
      <c r="E2" s="56" t="s">
        <v>2</v>
      </c>
      <c r="F2" s="56" t="s">
        <v>3</v>
      </c>
      <c r="H2" s="326" t="s">
        <v>2</v>
      </c>
      <c r="I2" s="326" t="s">
        <v>3</v>
      </c>
    </row>
    <row r="3" spans="1:9" ht="23.25" customHeight="1" thickTop="1" thickBot="1" x14ac:dyDescent="0.3">
      <c r="A3" s="70" t="s">
        <v>253</v>
      </c>
      <c r="B3" s="82">
        <f>SUM(B4:B5)</f>
        <v>0</v>
      </c>
      <c r="C3" s="75">
        <f>SUM(C4:C5)</f>
        <v>0</v>
      </c>
      <c r="E3" s="292">
        <f>SUM(B4:B5)-B3</f>
        <v>0</v>
      </c>
      <c r="F3" s="295">
        <f>SUM(C4:C5)-C3</f>
        <v>0</v>
      </c>
      <c r="H3" s="568">
        <f>B3-'BS old'!$D$137</f>
        <v>0</v>
      </c>
      <c r="I3" s="569">
        <f>C3-'BS old'!$E$137</f>
        <v>0</v>
      </c>
    </row>
    <row r="4" spans="1:9" ht="23.25" customHeight="1" thickTop="1" thickBot="1" x14ac:dyDescent="0.3">
      <c r="A4" s="11"/>
      <c r="B4" s="76"/>
      <c r="C4" s="77"/>
      <c r="H4" s="327"/>
      <c r="I4" s="328"/>
    </row>
    <row r="5" spans="1:9" ht="23.25" customHeight="1" thickBot="1" x14ac:dyDescent="0.3">
      <c r="A5" s="13"/>
      <c r="B5" s="82"/>
      <c r="C5" s="75"/>
      <c r="H5" s="327"/>
      <c r="I5" s="328"/>
    </row>
    <row r="6" spans="1:9" ht="23.25" customHeight="1" thickTop="1" thickBot="1" x14ac:dyDescent="0.3">
      <c r="A6" s="22" t="s">
        <v>254</v>
      </c>
      <c r="B6" s="82">
        <f>SUM(B7:B8)</f>
        <v>0</v>
      </c>
      <c r="C6" s="75">
        <f>SUM(C7:C8)</f>
        <v>0</v>
      </c>
      <c r="E6" s="292">
        <f>SUM(B7:B8)-B6</f>
        <v>0</v>
      </c>
      <c r="F6" s="295">
        <f>SUM(C7:C8)-C6</f>
        <v>0</v>
      </c>
      <c r="H6" s="568">
        <f>B6-'BS old'!$D$138</f>
        <v>0</v>
      </c>
      <c r="I6" s="569">
        <f>C6-'BS old'!$E$138</f>
        <v>0</v>
      </c>
    </row>
    <row r="7" spans="1:9" ht="23.25" customHeight="1" thickTop="1" thickBot="1" x14ac:dyDescent="0.3">
      <c r="A7" s="11"/>
      <c r="B7" s="76"/>
      <c r="C7" s="77"/>
      <c r="H7" s="327"/>
      <c r="I7" s="328"/>
    </row>
    <row r="8" spans="1:9" ht="23.25" customHeight="1" thickBot="1" x14ac:dyDescent="0.3">
      <c r="A8" s="13"/>
      <c r="B8" s="82"/>
      <c r="C8" s="75"/>
      <c r="H8" s="327"/>
      <c r="I8" s="328"/>
    </row>
    <row r="9" spans="1:9" ht="23.25" customHeight="1" thickTop="1" thickBot="1" x14ac:dyDescent="0.3">
      <c r="A9" s="22" t="s">
        <v>446</v>
      </c>
      <c r="B9" s="82">
        <f>SUM(B10:B12)</f>
        <v>0</v>
      </c>
      <c r="C9" s="75">
        <f>SUM(C10:C12)</f>
        <v>0</v>
      </c>
      <c r="E9" s="292">
        <f>SUM(B10:B12)-B9</f>
        <v>0</v>
      </c>
      <c r="F9" s="295">
        <f>SUM(C10:C12)-C9</f>
        <v>0</v>
      </c>
      <c r="H9" s="568">
        <f>B9-'BS old'!$D$139</f>
        <v>0</v>
      </c>
      <c r="I9" s="569">
        <f>C9-'BS old'!$E$139</f>
        <v>0</v>
      </c>
    </row>
    <row r="10" spans="1:9" ht="23.25" customHeight="1" thickTop="1" thickBot="1" x14ac:dyDescent="0.3">
      <c r="A10" s="11"/>
      <c r="B10" s="76"/>
      <c r="C10" s="77"/>
      <c r="H10" s="327"/>
      <c r="I10" s="328"/>
    </row>
    <row r="11" spans="1:9" ht="23.25" customHeight="1" thickBot="1" x14ac:dyDescent="0.3">
      <c r="A11" s="11"/>
      <c r="B11" s="76"/>
      <c r="C11" s="77"/>
      <c r="H11" s="327"/>
      <c r="I11" s="328"/>
    </row>
    <row r="12" spans="1:9" ht="23.25" customHeight="1" thickBot="1" x14ac:dyDescent="0.3">
      <c r="A12" s="13"/>
      <c r="B12" s="82"/>
      <c r="C12" s="75"/>
      <c r="H12" s="327"/>
      <c r="I12" s="328"/>
    </row>
    <row r="13" spans="1:9" ht="23.25" customHeight="1" thickTop="1" thickBot="1" x14ac:dyDescent="0.3">
      <c r="A13" s="22" t="s">
        <v>447</v>
      </c>
      <c r="B13" s="82">
        <f>SUM(B14:B16)</f>
        <v>0</v>
      </c>
      <c r="C13" s="75">
        <f>SUM(C14:C16)</f>
        <v>0</v>
      </c>
      <c r="E13" s="292">
        <f>SUM(B14:B16)-B13</f>
        <v>0</v>
      </c>
      <c r="F13" s="295">
        <f>SUM(C14:C16)-C13</f>
        <v>0</v>
      </c>
      <c r="H13" s="568">
        <f>B13-'BS old'!$D$140</f>
        <v>0</v>
      </c>
      <c r="I13" s="569">
        <f>C13-'BS old'!$E$140</f>
        <v>0</v>
      </c>
    </row>
    <row r="14" spans="1:9" ht="23.25" customHeight="1" thickTop="1" thickBot="1" x14ac:dyDescent="0.3">
      <c r="A14" s="11"/>
      <c r="B14" s="76"/>
      <c r="C14" s="77"/>
    </row>
    <row r="15" spans="1:9" ht="23.25" customHeight="1" thickBot="1" x14ac:dyDescent="0.3">
      <c r="A15" s="116"/>
      <c r="B15" s="117"/>
      <c r="C15" s="118"/>
    </row>
    <row r="16" spans="1:9" ht="23.25" customHeight="1" thickBot="1" x14ac:dyDescent="0.3">
      <c r="A16" s="13"/>
      <c r="B16" s="82"/>
      <c r="C16" s="75"/>
    </row>
    <row r="17" ht="15.75" thickTop="1" x14ac:dyDescent="0.25"/>
  </sheetData>
  <mergeCells count="2">
    <mergeCell ref="E1:F1"/>
    <mergeCell ref="H1:I1"/>
  </mergeCells>
  <conditionalFormatting sqref="E3:F13">
    <cfRule type="cellIs" dxfId="33" priority="4" operator="lessThan">
      <formula>0</formula>
    </cfRule>
    <cfRule type="cellIs" dxfId="32" priority="5" operator="greaterThan">
      <formula>0</formula>
    </cfRule>
  </conditionalFormatting>
  <conditionalFormatting sqref="H3:I13">
    <cfRule type="cellIs" dxfId="31" priority="1" operator="lessThan">
      <formula>0</formula>
    </cfRule>
    <cfRule type="cellIs" dxfId="30" priority="2" operator="greaterThan">
      <formula>0</formula>
    </cfRule>
  </conditionalFormatting>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0"/>
  <dimension ref="A1:E15"/>
  <sheetViews>
    <sheetView showGridLines="0" zoomScaleNormal="100" workbookViewId="0">
      <selection activeCell="A11" sqref="A11"/>
    </sheetView>
  </sheetViews>
  <sheetFormatPr defaultRowHeight="15" x14ac:dyDescent="0.25"/>
  <cols>
    <col min="1" max="1" width="27.5703125" customWidth="1"/>
    <col min="2" max="5" width="19.5703125" customWidth="1"/>
  </cols>
  <sheetData>
    <row r="1" spans="1:5" ht="16.5" x14ac:dyDescent="0.3">
      <c r="A1" s="1" t="s">
        <v>255</v>
      </c>
    </row>
    <row r="2" spans="1:5" ht="15.75" thickBot="1" x14ac:dyDescent="0.3">
      <c r="A2" s="17" t="s">
        <v>8</v>
      </c>
      <c r="B2" s="17"/>
      <c r="C2" s="17"/>
      <c r="D2" s="17"/>
      <c r="E2" s="17"/>
    </row>
    <row r="3" spans="1:5" ht="16.5" thickTop="1" thickBot="1" x14ac:dyDescent="0.3">
      <c r="A3" s="958" t="s">
        <v>131</v>
      </c>
      <c r="B3" s="937" t="s">
        <v>256</v>
      </c>
      <c r="C3" s="943"/>
      <c r="D3" s="935" t="s">
        <v>257</v>
      </c>
      <c r="E3" s="17"/>
    </row>
    <row r="4" spans="1:5" ht="16.5" thickTop="1" thickBot="1" x14ac:dyDescent="0.3">
      <c r="A4" s="960"/>
      <c r="B4" s="18" t="s">
        <v>258</v>
      </c>
      <c r="C4" s="66" t="s">
        <v>259</v>
      </c>
      <c r="D4" s="936"/>
      <c r="E4" s="17"/>
    </row>
    <row r="5" spans="1:5" ht="18.75" customHeight="1" thickTop="1" thickBot="1" x14ac:dyDescent="0.3">
      <c r="A5" s="22" t="s">
        <v>260</v>
      </c>
      <c r="B5" s="55"/>
      <c r="C5" s="55"/>
      <c r="D5" s="57"/>
      <c r="E5" s="17"/>
    </row>
    <row r="6" spans="1:5" ht="18.75" customHeight="1" thickTop="1" thickBot="1" x14ac:dyDescent="0.3">
      <c r="A6" s="11"/>
      <c r="B6" s="76"/>
      <c r="C6" s="76"/>
      <c r="D6" s="77"/>
      <c r="E6" s="17"/>
    </row>
    <row r="7" spans="1:5" ht="18.75" customHeight="1" thickBot="1" x14ac:dyDescent="0.3">
      <c r="A7" s="11"/>
      <c r="B7" s="76"/>
      <c r="C7" s="76"/>
      <c r="D7" s="77"/>
      <c r="E7" s="17"/>
    </row>
    <row r="8" spans="1:5" ht="18.75" customHeight="1" thickBot="1" x14ac:dyDescent="0.3">
      <c r="A8" s="11"/>
      <c r="B8" s="76"/>
      <c r="C8" s="76"/>
      <c r="D8" s="77"/>
      <c r="E8" s="17"/>
    </row>
    <row r="9" spans="1:5" ht="18.75" customHeight="1" thickBot="1" x14ac:dyDescent="0.3">
      <c r="A9" s="13"/>
      <c r="B9" s="82"/>
      <c r="C9" s="150"/>
      <c r="D9" s="75"/>
      <c r="E9" s="17"/>
    </row>
    <row r="10" spans="1:5" ht="18.75" customHeight="1" thickTop="1" thickBot="1" x14ac:dyDescent="0.3">
      <c r="A10" s="22" t="s">
        <v>261</v>
      </c>
      <c r="B10" s="82"/>
      <c r="C10" s="151"/>
      <c r="D10" s="75"/>
      <c r="E10" s="17"/>
    </row>
    <row r="11" spans="1:5" ht="18.75" customHeight="1" thickTop="1" thickBot="1" x14ac:dyDescent="0.3">
      <c r="A11" s="11"/>
      <c r="B11" s="76"/>
      <c r="C11" s="76"/>
      <c r="D11" s="77"/>
      <c r="E11" s="17"/>
    </row>
    <row r="12" spans="1:5" ht="18.75" customHeight="1" thickBot="1" x14ac:dyDescent="0.3">
      <c r="A12" s="11"/>
      <c r="B12" s="76"/>
      <c r="C12" s="76"/>
      <c r="D12" s="77"/>
      <c r="E12" s="17"/>
    </row>
    <row r="13" spans="1:5" ht="18.75" customHeight="1" thickBot="1" x14ac:dyDescent="0.3">
      <c r="A13" s="11"/>
      <c r="B13" s="76"/>
      <c r="C13" s="76"/>
      <c r="D13" s="77"/>
      <c r="E13" s="17"/>
    </row>
    <row r="14" spans="1:5" ht="18.75" customHeight="1" thickBot="1" x14ac:dyDescent="0.3">
      <c r="A14" s="22"/>
      <c r="B14" s="82"/>
      <c r="C14" s="82"/>
      <c r="D14" s="75"/>
      <c r="E14" s="17"/>
    </row>
    <row r="15" spans="1:5" ht="15.75" thickTop="1" x14ac:dyDescent="0.25">
      <c r="A15" s="17"/>
      <c r="B15" s="17"/>
      <c r="C15" s="17"/>
      <c r="D15" s="17"/>
      <c r="E15" s="17"/>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1"/>
  <dimension ref="A1:E17"/>
  <sheetViews>
    <sheetView showGridLines="0" zoomScaleNormal="100" workbookViewId="0">
      <selection activeCell="A13" sqref="A13"/>
    </sheetView>
  </sheetViews>
  <sheetFormatPr defaultRowHeight="15" x14ac:dyDescent="0.25"/>
  <cols>
    <col min="1" max="1" width="18.5703125" customWidth="1"/>
    <col min="2" max="5" width="17" customWidth="1"/>
  </cols>
  <sheetData>
    <row r="1" spans="1:5" ht="16.5" x14ac:dyDescent="0.3">
      <c r="A1" s="1" t="s">
        <v>255</v>
      </c>
    </row>
    <row r="2" spans="1:5" x14ac:dyDescent="0.25">
      <c r="A2" s="17"/>
      <c r="B2" s="17"/>
      <c r="C2" s="17"/>
      <c r="D2" s="17"/>
      <c r="E2" s="17"/>
    </row>
    <row r="3" spans="1:5" ht="15.75" thickBot="1" x14ac:dyDescent="0.3">
      <c r="A3" s="17" t="s">
        <v>15</v>
      </c>
      <c r="B3" s="17"/>
      <c r="C3" s="17"/>
      <c r="D3" s="17"/>
      <c r="E3" s="17"/>
    </row>
    <row r="4" spans="1:5" ht="28.5" customHeight="1" thickTop="1" thickBot="1" x14ac:dyDescent="0.3">
      <c r="A4" s="958" t="s">
        <v>131</v>
      </c>
      <c r="B4" s="937" t="s">
        <v>2</v>
      </c>
      <c r="C4" s="938"/>
      <c r="D4" s="937" t="s">
        <v>3</v>
      </c>
      <c r="E4" s="938"/>
    </row>
    <row r="5" spans="1:5" ht="17.25" customHeight="1" thickTop="1" thickBot="1" x14ac:dyDescent="0.3">
      <c r="A5" s="959"/>
      <c r="B5" s="937" t="s">
        <v>262</v>
      </c>
      <c r="C5" s="938"/>
      <c r="D5" s="937" t="s">
        <v>262</v>
      </c>
      <c r="E5" s="938"/>
    </row>
    <row r="6" spans="1:5" ht="24" thickTop="1" thickBot="1" x14ac:dyDescent="0.3">
      <c r="A6" s="960"/>
      <c r="B6" s="18" t="s">
        <v>263</v>
      </c>
      <c r="C6" s="18" t="s">
        <v>264</v>
      </c>
      <c r="D6" s="18" t="s">
        <v>263</v>
      </c>
      <c r="E6" s="18" t="s">
        <v>264</v>
      </c>
    </row>
    <row r="7" spans="1:5" ht="35.25" thickTop="1" thickBot="1" x14ac:dyDescent="0.3">
      <c r="A7" s="22" t="s">
        <v>260</v>
      </c>
      <c r="B7" s="55"/>
      <c r="C7" s="55"/>
      <c r="D7" s="57"/>
      <c r="E7" s="57"/>
    </row>
    <row r="8" spans="1:5" ht="18.75" customHeight="1" thickTop="1" thickBot="1" x14ac:dyDescent="0.3">
      <c r="A8" s="11"/>
      <c r="B8" s="76"/>
      <c r="C8" s="76"/>
      <c r="D8" s="77"/>
      <c r="E8" s="77"/>
    </row>
    <row r="9" spans="1:5" ht="18.75" customHeight="1" thickBot="1" x14ac:dyDescent="0.3">
      <c r="A9" s="11"/>
      <c r="B9" s="76"/>
      <c r="C9" s="76"/>
      <c r="D9" s="77"/>
      <c r="E9" s="77"/>
    </row>
    <row r="10" spans="1:5" ht="18.75" customHeight="1" thickBot="1" x14ac:dyDescent="0.3">
      <c r="A10" s="11"/>
      <c r="B10" s="76"/>
      <c r="C10" s="76"/>
      <c r="D10" s="77"/>
      <c r="E10" s="77"/>
    </row>
    <row r="11" spans="1:5" ht="18.75" customHeight="1" thickBot="1" x14ac:dyDescent="0.3">
      <c r="A11" s="13"/>
      <c r="B11" s="82"/>
      <c r="C11" s="150"/>
      <c r="D11" s="75"/>
      <c r="E11" s="75"/>
    </row>
    <row r="12" spans="1:5" ht="24" thickTop="1" thickBot="1" x14ac:dyDescent="0.3">
      <c r="A12" s="22" t="s">
        <v>261</v>
      </c>
      <c r="B12" s="82"/>
      <c r="C12" s="151"/>
      <c r="D12" s="75"/>
      <c r="E12" s="75"/>
    </row>
    <row r="13" spans="1:5" ht="18.75" customHeight="1" thickTop="1" thickBot="1" x14ac:dyDescent="0.3">
      <c r="A13" s="11"/>
      <c r="B13" s="76"/>
      <c r="C13" s="76"/>
      <c r="D13" s="77"/>
      <c r="E13" s="77"/>
    </row>
    <row r="14" spans="1:5" ht="18.75" customHeight="1" thickBot="1" x14ac:dyDescent="0.3">
      <c r="A14" s="11"/>
      <c r="B14" s="76"/>
      <c r="C14" s="76"/>
      <c r="D14" s="77"/>
      <c r="E14" s="77"/>
    </row>
    <row r="15" spans="1:5" ht="18.75" customHeight="1" thickBot="1" x14ac:dyDescent="0.3">
      <c r="A15" s="11"/>
      <c r="B15" s="76"/>
      <c r="C15" s="76"/>
      <c r="D15" s="77"/>
      <c r="E15" s="77"/>
    </row>
    <row r="16" spans="1:5" ht="18.75" customHeight="1" thickBot="1" x14ac:dyDescent="0.3">
      <c r="A16" s="22"/>
      <c r="B16" s="82"/>
      <c r="C16" s="82"/>
      <c r="D16" s="75"/>
      <c r="E16" s="75"/>
    </row>
    <row r="17" spans="1:5" ht="15.75" thickTop="1" x14ac:dyDescent="0.25">
      <c r="A17" s="17"/>
      <c r="B17" s="17"/>
      <c r="C17" s="17"/>
      <c r="D17" s="17"/>
      <c r="E17" s="17"/>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5" outlineLevelCol="1" x14ac:dyDescent="0.25"/>
  <cols>
    <col min="1" max="1" width="29.42578125" customWidth="1"/>
    <col min="2" max="9" width="12.5703125" customWidth="1"/>
    <col min="10" max="10" width="9.140625" style="294"/>
    <col min="11" max="11" width="9.140625" style="559" customWidth="1" outlineLevel="1"/>
    <col min="12" max="17" width="9.140625" style="560" customWidth="1" outlineLevel="1"/>
    <col min="18" max="18" width="18.28515625" style="562" customWidth="1"/>
    <col min="19" max="19" width="9.140625" style="566"/>
    <col min="20" max="20" width="9.140625" style="560" customWidth="1" outlineLevel="1"/>
    <col min="21" max="26" width="9.140625" style="15" customWidth="1" outlineLevel="1"/>
    <col min="27" max="27" width="26.85546875" style="562" customWidth="1"/>
    <col min="28" max="28" width="9.140625" style="562"/>
    <col min="29" max="29" width="9.140625" style="559" customWidth="1" outlineLevel="1"/>
    <col min="30" max="35" width="9.140625" style="15" customWidth="1" outlineLevel="1"/>
    <col min="36" max="36" width="26.7109375" style="562" customWidth="1"/>
  </cols>
  <sheetData>
    <row r="1" spans="1:36" ht="16.5" x14ac:dyDescent="0.3">
      <c r="A1" s="1" t="s">
        <v>19</v>
      </c>
      <c r="K1" s="939" t="s">
        <v>946</v>
      </c>
      <c r="L1" s="940"/>
      <c r="M1" s="940"/>
      <c r="N1" s="940"/>
      <c r="O1" s="940"/>
      <c r="P1" s="940"/>
      <c r="Q1" s="940"/>
      <c r="R1" s="941"/>
      <c r="T1" s="939" t="s">
        <v>947</v>
      </c>
      <c r="U1" s="940"/>
      <c r="V1" s="940"/>
      <c r="W1" s="940"/>
      <c r="X1" s="940"/>
      <c r="Y1" s="940"/>
      <c r="Z1" s="940"/>
      <c r="AA1" s="941"/>
      <c r="AC1" s="939" t="s">
        <v>948</v>
      </c>
      <c r="AD1" s="940"/>
      <c r="AE1" s="940"/>
      <c r="AF1" s="940"/>
      <c r="AG1" s="940"/>
      <c r="AH1" s="940"/>
      <c r="AI1" s="940"/>
      <c r="AJ1" s="941"/>
    </row>
    <row r="2" spans="1:36" ht="17.25" thickBot="1" x14ac:dyDescent="0.35">
      <c r="A2" s="2" t="s">
        <v>8</v>
      </c>
    </row>
    <row r="3" spans="1:36" ht="15" customHeight="1" thickTop="1" thickBot="1" x14ac:dyDescent="0.3">
      <c r="A3" s="935" t="s">
        <v>20</v>
      </c>
      <c r="B3" s="937" t="s">
        <v>2</v>
      </c>
      <c r="C3" s="943"/>
      <c r="D3" s="943"/>
      <c r="E3" s="943"/>
      <c r="F3" s="943"/>
      <c r="G3" s="943"/>
      <c r="H3" s="943"/>
      <c r="I3" s="938"/>
    </row>
    <row r="4" spans="1:36" ht="35.25" customHeight="1" thickTop="1" thickBot="1" x14ac:dyDescent="0.3">
      <c r="A4" s="942"/>
      <c r="B4" s="37" t="s">
        <v>405</v>
      </c>
      <c r="C4" s="8" t="s">
        <v>21</v>
      </c>
      <c r="D4" s="8" t="s">
        <v>406</v>
      </c>
      <c r="E4" s="7" t="s">
        <v>22</v>
      </c>
      <c r="F4" s="37" t="s">
        <v>23</v>
      </c>
      <c r="G4" s="8" t="s">
        <v>407</v>
      </c>
      <c r="H4" s="8" t="s">
        <v>24</v>
      </c>
      <c r="I4" s="8" t="s">
        <v>14</v>
      </c>
      <c r="J4" s="339"/>
      <c r="K4" s="56" t="s">
        <v>405</v>
      </c>
      <c r="L4" s="580" t="s">
        <v>21</v>
      </c>
      <c r="M4" s="580" t="s">
        <v>406</v>
      </c>
      <c r="N4" s="56" t="s">
        <v>22</v>
      </c>
      <c r="O4" s="580" t="s">
        <v>23</v>
      </c>
      <c r="P4" s="580" t="s">
        <v>407</v>
      </c>
      <c r="Q4" s="580" t="s">
        <v>24</v>
      </c>
      <c r="R4" s="580" t="s">
        <v>14</v>
      </c>
      <c r="S4" s="560"/>
      <c r="T4" s="56" t="s">
        <v>405</v>
      </c>
      <c r="U4" s="580" t="s">
        <v>21</v>
      </c>
      <c r="V4" s="580" t="s">
        <v>406</v>
      </c>
      <c r="W4" s="56" t="s">
        <v>22</v>
      </c>
      <c r="X4" s="580" t="s">
        <v>23</v>
      </c>
      <c r="Y4" s="580" t="s">
        <v>407</v>
      </c>
      <c r="Z4" s="580" t="s">
        <v>24</v>
      </c>
      <c r="AA4" s="580" t="s">
        <v>14</v>
      </c>
      <c r="AB4" s="560"/>
      <c r="AC4" s="56" t="s">
        <v>405</v>
      </c>
      <c r="AD4" s="580" t="s">
        <v>21</v>
      </c>
      <c r="AE4" s="580" t="s">
        <v>406</v>
      </c>
      <c r="AF4" s="56" t="s">
        <v>22</v>
      </c>
      <c r="AG4" s="580" t="s">
        <v>23</v>
      </c>
      <c r="AH4" s="580" t="s">
        <v>407</v>
      </c>
      <c r="AI4" s="580" t="s">
        <v>24</v>
      </c>
      <c r="AJ4" s="580" t="s">
        <v>14</v>
      </c>
    </row>
    <row r="5" spans="1:36" ht="15" customHeight="1" thickTop="1" thickBot="1" x14ac:dyDescent="0.3">
      <c r="A5" s="38" t="s">
        <v>25</v>
      </c>
      <c r="B5" s="39"/>
      <c r="C5" s="39"/>
      <c r="D5" s="39"/>
      <c r="E5" s="39"/>
      <c r="F5" s="39"/>
      <c r="G5" s="39"/>
      <c r="H5" s="39"/>
      <c r="I5" s="40"/>
    </row>
    <row r="6" spans="1:36" ht="15" customHeight="1" thickTop="1" thickBot="1" x14ac:dyDescent="0.3">
      <c r="A6" s="41" t="s">
        <v>26</v>
      </c>
      <c r="B6" s="19"/>
      <c r="C6" s="19"/>
      <c r="D6" s="19"/>
      <c r="E6" s="19"/>
      <c r="F6" s="42"/>
      <c r="G6" s="19"/>
      <c r="H6" s="19"/>
      <c r="I6" s="12">
        <f>SUM(B6:H6)</f>
        <v>0</v>
      </c>
      <c r="R6" s="561">
        <f>SUM(B6:H6)-I6</f>
        <v>0</v>
      </c>
      <c r="T6" s="574">
        <f>B6-B35</f>
        <v>0</v>
      </c>
      <c r="U6" s="578">
        <f t="shared" ref="U6:AA6" si="0">C6-C35</f>
        <v>0</v>
      </c>
      <c r="V6" s="578">
        <f t="shared" si="0"/>
        <v>0</v>
      </c>
      <c r="W6" s="578">
        <f t="shared" si="0"/>
        <v>0</v>
      </c>
      <c r="X6" s="578">
        <f t="shared" si="0"/>
        <v>0</v>
      </c>
      <c r="Y6" s="578">
        <f t="shared" si="0"/>
        <v>0</v>
      </c>
      <c r="Z6" s="578">
        <f t="shared" si="0"/>
        <v>0</v>
      </c>
      <c r="AA6" s="561">
        <f t="shared" si="0"/>
        <v>0</v>
      </c>
    </row>
    <row r="7" spans="1:36" ht="15" customHeight="1" thickBot="1" x14ac:dyDescent="0.3">
      <c r="A7" s="11" t="s">
        <v>27</v>
      </c>
      <c r="B7" s="19"/>
      <c r="C7" s="19"/>
      <c r="D7" s="19"/>
      <c r="E7" s="19"/>
      <c r="F7" s="43"/>
      <c r="G7" s="19"/>
      <c r="H7" s="19"/>
      <c r="I7" s="12">
        <f>SUM(B7:H7)</f>
        <v>0</v>
      </c>
      <c r="R7" s="561">
        <f t="shared" ref="R7:R22" si="1">SUM(B7:H7)-I7</f>
        <v>0</v>
      </c>
    </row>
    <row r="8" spans="1:36" ht="15" customHeight="1" thickBot="1" x14ac:dyDescent="0.3">
      <c r="A8" s="11" t="s">
        <v>28</v>
      </c>
      <c r="B8" s="19"/>
      <c r="C8" s="19"/>
      <c r="D8" s="19"/>
      <c r="E8" s="19"/>
      <c r="F8" s="43"/>
      <c r="G8" s="19"/>
      <c r="H8" s="19"/>
      <c r="I8" s="12">
        <f t="shared" ref="I8:I9" si="2">SUM(B8:H8)</f>
        <v>0</v>
      </c>
      <c r="R8" s="561">
        <f t="shared" si="1"/>
        <v>0</v>
      </c>
    </row>
    <row r="9" spans="1:36" ht="15" customHeight="1" thickBot="1" x14ac:dyDescent="0.3">
      <c r="A9" s="11" t="s">
        <v>29</v>
      </c>
      <c r="B9" s="19"/>
      <c r="C9" s="19"/>
      <c r="D9" s="19"/>
      <c r="E9" s="19"/>
      <c r="F9" s="43"/>
      <c r="G9" s="19"/>
      <c r="H9" s="19"/>
      <c r="I9" s="12">
        <f t="shared" si="2"/>
        <v>0</v>
      </c>
      <c r="R9" s="561">
        <f t="shared" si="1"/>
        <v>0</v>
      </c>
    </row>
    <row r="10" spans="1:36" ht="15" customHeight="1" thickBot="1" x14ac:dyDescent="0.3">
      <c r="A10" s="22" t="s">
        <v>30</v>
      </c>
      <c r="B10" s="23">
        <f>B6+B7-B8+B9</f>
        <v>0</v>
      </c>
      <c r="C10" s="23">
        <f>C6+C7-C8+C9</f>
        <v>0</v>
      </c>
      <c r="D10" s="23">
        <f>D6+D7-D8+D9</f>
        <v>0</v>
      </c>
      <c r="E10" s="23">
        <f t="shared" ref="E10:H10" si="3">E6+E7-E8+E9</f>
        <v>0</v>
      </c>
      <c r="F10" s="23">
        <f t="shared" si="3"/>
        <v>0</v>
      </c>
      <c r="G10" s="23">
        <f t="shared" si="3"/>
        <v>0</v>
      </c>
      <c r="H10" s="23">
        <f t="shared" si="3"/>
        <v>0</v>
      </c>
      <c r="I10" s="14">
        <f>I6+I7-I8+I9</f>
        <v>0</v>
      </c>
      <c r="K10" s="563">
        <f>B6+B7-B8+B9-B10</f>
        <v>0</v>
      </c>
      <c r="L10" s="574">
        <f t="shared" ref="L10:R10" si="4">C6+C7-C8+C9-C10</f>
        <v>0</v>
      </c>
      <c r="M10" s="574">
        <f t="shared" si="4"/>
        <v>0</v>
      </c>
      <c r="N10" s="574">
        <f t="shared" si="4"/>
        <v>0</v>
      </c>
      <c r="O10" s="574">
        <f t="shared" si="4"/>
        <v>0</v>
      </c>
      <c r="P10" s="574">
        <f t="shared" si="4"/>
        <v>0</v>
      </c>
      <c r="Q10" s="574">
        <f t="shared" si="4"/>
        <v>0</v>
      </c>
      <c r="R10" s="574">
        <f t="shared" si="4"/>
        <v>0</v>
      </c>
      <c r="AC10" s="563">
        <f>B10-'BS old'!$D$13</f>
        <v>0</v>
      </c>
      <c r="AD10" s="578">
        <f>C10-'BS old'!$D$14</f>
        <v>0</v>
      </c>
      <c r="AE10" s="578">
        <f>D10-'BS old'!$D$15</f>
        <v>0</v>
      </c>
      <c r="AF10" s="578">
        <f>E10-'BS old'!$D$16</f>
        <v>0</v>
      </c>
      <c r="AG10" s="578">
        <f>F10-'BS old'!$D$17</f>
        <v>0</v>
      </c>
      <c r="AH10" s="578">
        <f>G10-'BS old'!$D$18</f>
        <v>0</v>
      </c>
      <c r="AI10" s="578">
        <f>H10-'BS old'!$D$19</f>
        <v>0</v>
      </c>
      <c r="AJ10" s="561">
        <f>I10-'BS old'!$D$12</f>
        <v>0</v>
      </c>
    </row>
    <row r="11" spans="1:36" ht="15" customHeight="1" thickTop="1" thickBot="1" x14ac:dyDescent="0.3">
      <c r="A11" s="38" t="s">
        <v>31</v>
      </c>
      <c r="B11" s="39"/>
      <c r="C11" s="39"/>
      <c r="D11" s="39"/>
      <c r="E11" s="39"/>
      <c r="F11" s="39"/>
      <c r="G11" s="39"/>
      <c r="H11" s="39"/>
      <c r="I11" s="40"/>
      <c r="R11" s="561"/>
    </row>
    <row r="12" spans="1:36" ht="15" customHeight="1" thickTop="1" thickBot="1" x14ac:dyDescent="0.3">
      <c r="A12" s="41" t="s">
        <v>32</v>
      </c>
      <c r="B12" s="19"/>
      <c r="C12" s="19"/>
      <c r="D12" s="19"/>
      <c r="E12" s="19"/>
      <c r="F12" s="19"/>
      <c r="G12" s="19"/>
      <c r="H12" s="19"/>
      <c r="I12" s="12">
        <f>SUM(B12:H12)</f>
        <v>0</v>
      </c>
      <c r="R12" s="561">
        <f t="shared" si="1"/>
        <v>0</v>
      </c>
      <c r="T12" s="574">
        <f>B12-B40</f>
        <v>0</v>
      </c>
      <c r="U12" s="578">
        <f t="shared" ref="U12:AA12" si="5">C12-C40</f>
        <v>0</v>
      </c>
      <c r="V12" s="578">
        <f t="shared" si="5"/>
        <v>0</v>
      </c>
      <c r="W12" s="578">
        <f t="shared" si="5"/>
        <v>0</v>
      </c>
      <c r="X12" s="578">
        <f t="shared" si="5"/>
        <v>0</v>
      </c>
      <c r="Y12" s="578">
        <f t="shared" si="5"/>
        <v>0</v>
      </c>
      <c r="Z12" s="578">
        <f t="shared" si="5"/>
        <v>0</v>
      </c>
      <c r="AA12" s="561">
        <f t="shared" si="5"/>
        <v>0</v>
      </c>
    </row>
    <row r="13" spans="1:36" ht="15" customHeight="1" thickBot="1" x14ac:dyDescent="0.3">
      <c r="A13" s="11" t="s">
        <v>27</v>
      </c>
      <c r="B13" s="19"/>
      <c r="C13" s="19"/>
      <c r="D13" s="19"/>
      <c r="E13" s="19"/>
      <c r="F13" s="19"/>
      <c r="G13" s="19"/>
      <c r="H13" s="19"/>
      <c r="I13" s="12">
        <f t="shared" ref="I13:I14" si="6">SUM(B13:H13)</f>
        <v>0</v>
      </c>
      <c r="R13" s="561">
        <f t="shared" si="1"/>
        <v>0</v>
      </c>
    </row>
    <row r="14" spans="1:36" ht="15" customHeight="1" thickBot="1" x14ac:dyDescent="0.3">
      <c r="A14" s="11" t="s">
        <v>28</v>
      </c>
      <c r="B14" s="19"/>
      <c r="C14" s="19"/>
      <c r="D14" s="19"/>
      <c r="E14" s="19"/>
      <c r="F14" s="19"/>
      <c r="G14" s="19"/>
      <c r="H14" s="19"/>
      <c r="I14" s="12">
        <f t="shared" si="6"/>
        <v>0</v>
      </c>
      <c r="R14" s="561">
        <f t="shared" si="1"/>
        <v>0</v>
      </c>
      <c r="AC14" s="579" t="s">
        <v>949</v>
      </c>
    </row>
    <row r="15" spans="1:36" ht="15" customHeight="1" thickBot="1" x14ac:dyDescent="0.3">
      <c r="A15" s="22" t="s">
        <v>30</v>
      </c>
      <c r="B15" s="23">
        <f>B12+B13-B14</f>
        <v>0</v>
      </c>
      <c r="C15" s="23">
        <f>C12+C13-C14</f>
        <v>0</v>
      </c>
      <c r="D15" s="23">
        <f t="shared" ref="D15:H15" si="7">D12+D13-D14</f>
        <v>0</v>
      </c>
      <c r="E15" s="23">
        <f t="shared" si="7"/>
        <v>0</v>
      </c>
      <c r="F15" s="23">
        <f t="shared" si="7"/>
        <v>0</v>
      </c>
      <c r="G15" s="23">
        <f t="shared" si="7"/>
        <v>0</v>
      </c>
      <c r="H15" s="23">
        <f t="shared" si="7"/>
        <v>0</v>
      </c>
      <c r="I15" s="14">
        <f>I12+I13-I14</f>
        <v>0</v>
      </c>
      <c r="K15" s="563">
        <f>B12+B13-B14-B15</f>
        <v>0</v>
      </c>
      <c r="L15" s="574">
        <f>C12+C13-C14-C15</f>
        <v>0</v>
      </c>
      <c r="M15" s="574">
        <f t="shared" ref="M15:R15" si="8">D12+D13-D14-D15</f>
        <v>0</v>
      </c>
      <c r="N15" s="574">
        <f t="shared" si="8"/>
        <v>0</v>
      </c>
      <c r="O15" s="574">
        <f t="shared" si="8"/>
        <v>0</v>
      </c>
      <c r="P15" s="574">
        <f t="shared" si="8"/>
        <v>0</v>
      </c>
      <c r="Q15" s="574">
        <f t="shared" si="8"/>
        <v>0</v>
      </c>
      <c r="R15" s="574">
        <f t="shared" si="8"/>
        <v>0</v>
      </c>
      <c r="AC15" s="563">
        <f>B15+B20-'BS old'!$E$13</f>
        <v>0</v>
      </c>
      <c r="AD15" s="578">
        <f>C15+C20-'BS old'!$E$14</f>
        <v>0</v>
      </c>
      <c r="AE15" s="578">
        <f>D15+D20-'BS old'!$E$15</f>
        <v>0</v>
      </c>
      <c r="AF15" s="578">
        <f>E15+E20-'BS old'!$E$16</f>
        <v>0</v>
      </c>
      <c r="AG15" s="578">
        <f>F15+F20-'BS old'!$E$17</f>
        <v>0</v>
      </c>
      <c r="AH15" s="578">
        <f>G15+G20-'BS old'!$E$18</f>
        <v>0</v>
      </c>
      <c r="AI15" s="578">
        <f>H15+H20-'BS old'!$E$19</f>
        <v>0</v>
      </c>
      <c r="AJ15" s="561">
        <f>I15+I20-'BS old'!$E$12</f>
        <v>0</v>
      </c>
    </row>
    <row r="16" spans="1:36" ht="15" customHeight="1" thickTop="1" thickBot="1" x14ac:dyDescent="0.3">
      <c r="A16" s="38" t="s">
        <v>33</v>
      </c>
      <c r="B16" s="39"/>
      <c r="C16" s="39"/>
      <c r="D16" s="39"/>
      <c r="E16" s="39"/>
      <c r="F16" s="39"/>
      <c r="G16" s="39"/>
      <c r="H16" s="39"/>
      <c r="I16" s="40"/>
      <c r="R16" s="561"/>
    </row>
    <row r="17" spans="1:36" ht="15" customHeight="1" thickTop="1" thickBot="1" x14ac:dyDescent="0.3">
      <c r="A17" s="41" t="s">
        <v>32</v>
      </c>
      <c r="B17" s="19"/>
      <c r="C17" s="19"/>
      <c r="D17" s="19"/>
      <c r="E17" s="19"/>
      <c r="F17" s="19"/>
      <c r="G17" s="19"/>
      <c r="H17" s="19"/>
      <c r="I17" s="12">
        <f>SUM(B17:H17)</f>
        <v>0</v>
      </c>
      <c r="R17" s="561">
        <f t="shared" si="1"/>
        <v>0</v>
      </c>
      <c r="T17" s="574">
        <f>B17-B45</f>
        <v>0</v>
      </c>
      <c r="U17" s="578">
        <f t="shared" ref="U17:AA17" si="9">C17-C45</f>
        <v>0</v>
      </c>
      <c r="V17" s="578">
        <f t="shared" si="9"/>
        <v>0</v>
      </c>
      <c r="W17" s="578">
        <f t="shared" si="9"/>
        <v>0</v>
      </c>
      <c r="X17" s="578">
        <f t="shared" si="9"/>
        <v>0</v>
      </c>
      <c r="Y17" s="578">
        <f t="shared" si="9"/>
        <v>0</v>
      </c>
      <c r="Z17" s="578">
        <f t="shared" si="9"/>
        <v>0</v>
      </c>
      <c r="AA17" s="561">
        <f t="shared" si="9"/>
        <v>0</v>
      </c>
    </row>
    <row r="18" spans="1:36" ht="15" customHeight="1" thickBot="1" x14ac:dyDescent="0.3">
      <c r="A18" s="11" t="s">
        <v>27</v>
      </c>
      <c r="B18" s="19"/>
      <c r="C18" s="19"/>
      <c r="D18" s="19"/>
      <c r="E18" s="19"/>
      <c r="F18" s="19"/>
      <c r="G18" s="19"/>
      <c r="H18" s="19"/>
      <c r="I18" s="12">
        <f t="shared" ref="I18:I19" si="10">SUM(B18:H18)</f>
        <v>0</v>
      </c>
      <c r="R18" s="561">
        <f t="shared" si="1"/>
        <v>0</v>
      </c>
    </row>
    <row r="19" spans="1:36" ht="15" customHeight="1" thickBot="1" x14ac:dyDescent="0.3">
      <c r="A19" s="11" t="s">
        <v>28</v>
      </c>
      <c r="B19" s="19"/>
      <c r="C19" s="19"/>
      <c r="D19" s="19"/>
      <c r="E19" s="19"/>
      <c r="F19" s="19"/>
      <c r="G19" s="19"/>
      <c r="H19" s="19"/>
      <c r="I19" s="12">
        <f t="shared" si="10"/>
        <v>0</v>
      </c>
      <c r="R19" s="561">
        <f t="shared" si="1"/>
        <v>0</v>
      </c>
    </row>
    <row r="20" spans="1:36" ht="15" customHeight="1" thickBot="1" x14ac:dyDescent="0.3">
      <c r="A20" s="22" t="s">
        <v>30</v>
      </c>
      <c r="B20" s="23">
        <f>B17+B18-B19</f>
        <v>0</v>
      </c>
      <c r="C20" s="23">
        <f>C17+C18-C19</f>
        <v>0</v>
      </c>
      <c r="D20" s="23">
        <f t="shared" ref="D20" si="11">D17+D18-D19</f>
        <v>0</v>
      </c>
      <c r="E20" s="23">
        <f t="shared" ref="E20" si="12">E17+E18-E19</f>
        <v>0</v>
      </c>
      <c r="F20" s="23">
        <f t="shared" ref="F20" si="13">F17+F18-F19</f>
        <v>0</v>
      </c>
      <c r="G20" s="23">
        <f t="shared" ref="G20" si="14">G17+G18-G19</f>
        <v>0</v>
      </c>
      <c r="H20" s="23">
        <f t="shared" ref="H20" si="15">H17+H18-H19</f>
        <v>0</v>
      </c>
      <c r="I20" s="14">
        <f>I17+I18-I19</f>
        <v>0</v>
      </c>
      <c r="K20" s="563">
        <f>B17+B18-B19-B20</f>
        <v>0</v>
      </c>
      <c r="L20" s="574">
        <f>C17+C18-C19-C20</f>
        <v>0</v>
      </c>
      <c r="M20" s="574">
        <f t="shared" ref="M20:R20" si="16">D17+D18-D19-D20</f>
        <v>0</v>
      </c>
      <c r="N20" s="574">
        <f t="shared" si="16"/>
        <v>0</v>
      </c>
      <c r="O20" s="574">
        <f t="shared" si="16"/>
        <v>0</v>
      </c>
      <c r="P20" s="574">
        <f t="shared" si="16"/>
        <v>0</v>
      </c>
      <c r="Q20" s="574">
        <f t="shared" si="16"/>
        <v>0</v>
      </c>
      <c r="R20" s="574">
        <f t="shared" si="16"/>
        <v>0</v>
      </c>
    </row>
    <row r="21" spans="1:36" ht="15" customHeight="1" thickTop="1" thickBot="1" x14ac:dyDescent="0.3">
      <c r="A21" s="38" t="s">
        <v>34</v>
      </c>
      <c r="B21" s="39"/>
      <c r="C21" s="39"/>
      <c r="D21" s="39"/>
      <c r="E21" s="39"/>
      <c r="F21" s="39"/>
      <c r="G21" s="39"/>
      <c r="H21" s="39"/>
      <c r="I21" s="40"/>
      <c r="R21" s="561"/>
    </row>
    <row r="22" spans="1:36" ht="15" customHeight="1" thickTop="1" thickBot="1" x14ac:dyDescent="0.3">
      <c r="A22" s="41" t="s">
        <v>32</v>
      </c>
      <c r="B22" s="19">
        <f>B6-B12-B17</f>
        <v>0</v>
      </c>
      <c r="C22" s="19">
        <f t="shared" ref="C22:I22" si="17">C6-C12-C17</f>
        <v>0</v>
      </c>
      <c r="D22" s="19">
        <f t="shared" si="17"/>
        <v>0</v>
      </c>
      <c r="E22" s="19">
        <f t="shared" si="17"/>
        <v>0</v>
      </c>
      <c r="F22" s="19">
        <f t="shared" si="17"/>
        <v>0</v>
      </c>
      <c r="G22" s="19">
        <f t="shared" si="17"/>
        <v>0</v>
      </c>
      <c r="H22" s="19">
        <f t="shared" si="17"/>
        <v>0</v>
      </c>
      <c r="I22" s="12">
        <f t="shared" si="17"/>
        <v>0</v>
      </c>
      <c r="K22" s="563">
        <f>B6-B12-B17-B22</f>
        <v>0</v>
      </c>
      <c r="L22" s="574">
        <f t="shared" ref="L22:N22" si="18">C6-C12-C17-C22</f>
        <v>0</v>
      </c>
      <c r="M22" s="574">
        <f t="shared" si="18"/>
        <v>0</v>
      </c>
      <c r="N22" s="574">
        <f t="shared" si="18"/>
        <v>0</v>
      </c>
      <c r="O22" s="574">
        <f>F6-F12-F17-F22</f>
        <v>0</v>
      </c>
      <c r="P22" s="574">
        <f t="shared" ref="P22:Q22" si="19">G6-G12-G17-G22</f>
        <v>0</v>
      </c>
      <c r="Q22" s="574">
        <f t="shared" si="19"/>
        <v>0</v>
      </c>
      <c r="R22" s="561">
        <f t="shared" si="1"/>
        <v>0</v>
      </c>
      <c r="T22" s="574">
        <f>B22-B48</f>
        <v>0</v>
      </c>
      <c r="U22" s="578">
        <f t="shared" ref="U22:AA22" si="20">C22-C48</f>
        <v>0</v>
      </c>
      <c r="V22" s="578">
        <f t="shared" si="20"/>
        <v>0</v>
      </c>
      <c r="W22" s="578">
        <f t="shared" si="20"/>
        <v>0</v>
      </c>
      <c r="X22" s="578">
        <f t="shared" si="20"/>
        <v>0</v>
      </c>
      <c r="Y22" s="578">
        <f t="shared" si="20"/>
        <v>0</v>
      </c>
      <c r="Z22" s="578">
        <f t="shared" si="20"/>
        <v>0</v>
      </c>
      <c r="AA22" s="561">
        <f t="shared" si="20"/>
        <v>0</v>
      </c>
    </row>
    <row r="23" spans="1:36" ht="15" customHeight="1" thickBot="1" x14ac:dyDescent="0.3">
      <c r="A23" s="22" t="s">
        <v>30</v>
      </c>
      <c r="B23" s="23">
        <f>B10-B15-B20</f>
        <v>0</v>
      </c>
      <c r="C23" s="23">
        <f t="shared" ref="C23:I23" si="21">C10-C15-C20</f>
        <v>0</v>
      </c>
      <c r="D23" s="23">
        <f t="shared" si="21"/>
        <v>0</v>
      </c>
      <c r="E23" s="23">
        <f t="shared" si="21"/>
        <v>0</v>
      </c>
      <c r="F23" s="23">
        <f t="shared" si="21"/>
        <v>0</v>
      </c>
      <c r="G23" s="23">
        <f t="shared" si="21"/>
        <v>0</v>
      </c>
      <c r="H23" s="23">
        <f t="shared" si="21"/>
        <v>0</v>
      </c>
      <c r="I23" s="14">
        <f t="shared" si="21"/>
        <v>0</v>
      </c>
      <c r="K23" s="563">
        <f>B10-B15-B20-B23</f>
        <v>0</v>
      </c>
      <c r="L23" s="574">
        <f t="shared" ref="L23:N23" si="22">C10-C15-C20-C23</f>
        <v>0</v>
      </c>
      <c r="M23" s="574">
        <f t="shared" si="22"/>
        <v>0</v>
      </c>
      <c r="N23" s="574">
        <f t="shared" si="22"/>
        <v>0</v>
      </c>
      <c r="O23" s="574">
        <f>F10-F15-F20-F23</f>
        <v>0</v>
      </c>
      <c r="P23" s="574">
        <f t="shared" ref="P23:Q23" si="23">G10-G15-G20-G23</f>
        <v>0</v>
      </c>
      <c r="Q23" s="574">
        <f t="shared" si="23"/>
        <v>0</v>
      </c>
      <c r="R23" s="561">
        <f>SUM(B23:H23)-I23</f>
        <v>0</v>
      </c>
      <c r="AC23" s="563">
        <f>B23-'BS old'!$F$13</f>
        <v>0</v>
      </c>
      <c r="AD23" s="578">
        <f>C23-'BS old'!$F$14</f>
        <v>0</v>
      </c>
      <c r="AE23" s="578">
        <f>D23-'BS old'!$F$15</f>
        <v>0</v>
      </c>
      <c r="AF23" s="578">
        <f>E23-'BS old'!$F$16</f>
        <v>0</v>
      </c>
      <c r="AG23" s="578">
        <f>F23-'BS old'!$F$17</f>
        <v>0</v>
      </c>
      <c r="AH23" s="578">
        <f>G23-'BS old'!$F$18</f>
        <v>0</v>
      </c>
      <c r="AI23" s="578">
        <f>H23-'BS old'!$F$19</f>
        <v>0</v>
      </c>
      <c r="AJ23" s="561">
        <f>I23-'BS old'!$F$12</f>
        <v>0</v>
      </c>
    </row>
    <row r="24" spans="1:36" ht="15.75" thickTop="1" x14ac:dyDescent="0.25">
      <c r="A24" s="45"/>
      <c r="B24" s="45"/>
      <c r="C24" s="45"/>
      <c r="D24" s="45"/>
      <c r="E24" s="45"/>
      <c r="F24" s="45"/>
      <c r="G24" s="45"/>
      <c r="H24" s="45"/>
      <c r="I24" s="45"/>
    </row>
    <row r="25" spans="1:36" x14ac:dyDescent="0.25">
      <c r="A25" s="46"/>
      <c r="B25" s="17"/>
      <c r="C25" s="17"/>
      <c r="D25" s="17"/>
      <c r="E25" s="17"/>
      <c r="F25" s="17"/>
      <c r="G25" s="17"/>
      <c r="H25" s="17"/>
      <c r="I25" s="17"/>
    </row>
    <row r="26" spans="1:36" x14ac:dyDescent="0.25">
      <c r="A26" s="46" t="s">
        <v>15</v>
      </c>
      <c r="B26" s="17"/>
      <c r="C26" s="17"/>
      <c r="D26" s="17"/>
      <c r="E26" s="17"/>
      <c r="F26" s="17"/>
      <c r="G26" s="17"/>
      <c r="H26" s="17"/>
      <c r="I26" s="17"/>
    </row>
    <row r="27" spans="1:36" ht="15.75" thickBot="1" x14ac:dyDescent="0.3">
      <c r="A27" s="45"/>
      <c r="B27" s="45"/>
      <c r="C27" s="45"/>
      <c r="D27" s="45"/>
      <c r="E27" s="45"/>
      <c r="F27" s="45"/>
      <c r="G27" s="45"/>
      <c r="H27" s="45"/>
      <c r="I27" s="17"/>
    </row>
    <row r="28" spans="1:36" ht="15" customHeight="1" thickTop="1" thickBot="1" x14ac:dyDescent="0.3">
      <c r="A28" s="935" t="s">
        <v>20</v>
      </c>
      <c r="B28" s="937" t="s">
        <v>3</v>
      </c>
      <c r="C28" s="943"/>
      <c r="D28" s="943"/>
      <c r="E28" s="943"/>
      <c r="F28" s="943"/>
      <c r="G28" s="943"/>
      <c r="H28" s="943"/>
      <c r="I28" s="938"/>
    </row>
    <row r="29" spans="1:36" ht="35.25" thickTop="1" thickBot="1" x14ac:dyDescent="0.3">
      <c r="A29" s="942"/>
      <c r="B29" s="37" t="s">
        <v>405</v>
      </c>
      <c r="C29" s="8" t="s">
        <v>21</v>
      </c>
      <c r="D29" s="8" t="s">
        <v>406</v>
      </c>
      <c r="E29" s="7" t="s">
        <v>22</v>
      </c>
      <c r="F29" s="37" t="s">
        <v>23</v>
      </c>
      <c r="G29" s="8" t="s">
        <v>407</v>
      </c>
      <c r="H29" s="8" t="s">
        <v>24</v>
      </c>
      <c r="I29" s="8" t="s">
        <v>14</v>
      </c>
    </row>
    <row r="30" spans="1:36" ht="15" customHeight="1" thickTop="1" thickBot="1" x14ac:dyDescent="0.3">
      <c r="A30" s="38" t="s">
        <v>25</v>
      </c>
      <c r="B30" s="39"/>
      <c r="C30" s="39"/>
      <c r="D30" s="39"/>
      <c r="E30" s="39"/>
      <c r="F30" s="39"/>
      <c r="G30" s="39"/>
      <c r="H30" s="39"/>
      <c r="I30" s="40"/>
    </row>
    <row r="31" spans="1:36" ht="15" customHeight="1" thickTop="1" thickBot="1" x14ac:dyDescent="0.3">
      <c r="A31" s="41" t="s">
        <v>26</v>
      </c>
      <c r="B31" s="19"/>
      <c r="C31" s="19"/>
      <c r="D31" s="19"/>
      <c r="E31" s="19"/>
      <c r="F31" s="42"/>
      <c r="G31" s="19"/>
      <c r="H31" s="19"/>
      <c r="I31" s="12">
        <f>SUM(B31:H31)</f>
        <v>0</v>
      </c>
      <c r="R31" s="561">
        <f>SUM(B31:H31)-I31</f>
        <v>0</v>
      </c>
    </row>
    <row r="32" spans="1:36" ht="15" customHeight="1" thickBot="1" x14ac:dyDescent="0.3">
      <c r="A32" s="11" t="s">
        <v>27</v>
      </c>
      <c r="B32" s="19"/>
      <c r="C32" s="19"/>
      <c r="D32" s="19"/>
      <c r="E32" s="19"/>
      <c r="F32" s="43"/>
      <c r="G32" s="19"/>
      <c r="H32" s="19"/>
      <c r="I32" s="12">
        <f t="shared" ref="I32:I34" si="24">SUM(B32:H32)</f>
        <v>0</v>
      </c>
      <c r="R32" s="561">
        <f t="shared" ref="R32:R34" si="25">SUM(B32:H32)-I32</f>
        <v>0</v>
      </c>
    </row>
    <row r="33" spans="1:37" ht="15" customHeight="1" thickBot="1" x14ac:dyDescent="0.3">
      <c r="A33" s="11" t="s">
        <v>28</v>
      </c>
      <c r="B33" s="19"/>
      <c r="C33" s="19"/>
      <c r="D33" s="19"/>
      <c r="E33" s="19"/>
      <c r="F33" s="43"/>
      <c r="G33" s="19"/>
      <c r="H33" s="19"/>
      <c r="I33" s="12">
        <f t="shared" si="24"/>
        <v>0</v>
      </c>
      <c r="R33" s="561">
        <f t="shared" si="25"/>
        <v>0</v>
      </c>
    </row>
    <row r="34" spans="1:37" ht="15" customHeight="1" thickBot="1" x14ac:dyDescent="0.3">
      <c r="A34" s="11" t="s">
        <v>29</v>
      </c>
      <c r="B34" s="19"/>
      <c r="C34" s="19"/>
      <c r="D34" s="19"/>
      <c r="E34" s="19"/>
      <c r="F34" s="43"/>
      <c r="G34" s="19"/>
      <c r="H34" s="19"/>
      <c r="I34" s="12">
        <f t="shared" si="24"/>
        <v>0</v>
      </c>
      <c r="R34" s="561">
        <f t="shared" si="25"/>
        <v>0</v>
      </c>
    </row>
    <row r="35" spans="1:37" ht="15" customHeight="1" thickBot="1" x14ac:dyDescent="0.3">
      <c r="A35" s="22" t="s">
        <v>30</v>
      </c>
      <c r="B35" s="23">
        <f>B31+B32-B33+B34</f>
        <v>0</v>
      </c>
      <c r="C35" s="23">
        <f>C31+C32-C33+C34</f>
        <v>0</v>
      </c>
      <c r="D35" s="23">
        <f>D31+D32-D33+D34</f>
        <v>0</v>
      </c>
      <c r="E35" s="23">
        <f t="shared" ref="E35:H35" si="26">E31+E32-E33+E34</f>
        <v>0</v>
      </c>
      <c r="F35" s="23">
        <f t="shared" si="26"/>
        <v>0</v>
      </c>
      <c r="G35" s="23">
        <f t="shared" si="26"/>
        <v>0</v>
      </c>
      <c r="H35" s="23">
        <f t="shared" si="26"/>
        <v>0</v>
      </c>
      <c r="I35" s="14">
        <f>I31+I32-I33+I34</f>
        <v>0</v>
      </c>
      <c r="K35" s="563">
        <f>B31+B32-B33+B34-B35</f>
        <v>0</v>
      </c>
      <c r="L35" s="574">
        <f t="shared" ref="L35:R35" si="27">C31+C32-C33+C34-C35</f>
        <v>0</v>
      </c>
      <c r="M35" s="574">
        <f t="shared" si="27"/>
        <v>0</v>
      </c>
      <c r="N35" s="574">
        <f t="shared" si="27"/>
        <v>0</v>
      </c>
      <c r="O35" s="574">
        <f t="shared" si="27"/>
        <v>0</v>
      </c>
      <c r="P35" s="574">
        <f t="shared" si="27"/>
        <v>0</v>
      </c>
      <c r="Q35" s="574">
        <f t="shared" si="27"/>
        <v>0</v>
      </c>
      <c r="R35" s="574">
        <f t="shared" si="27"/>
        <v>0</v>
      </c>
    </row>
    <row r="36" spans="1:37" ht="15" customHeight="1" thickTop="1" thickBot="1" x14ac:dyDescent="0.3">
      <c r="A36" s="38" t="s">
        <v>31</v>
      </c>
      <c r="B36" s="39"/>
      <c r="C36" s="39"/>
      <c r="D36" s="39"/>
      <c r="E36" s="39"/>
      <c r="F36" s="39"/>
      <c r="G36" s="39"/>
      <c r="H36" s="39"/>
      <c r="I36" s="40"/>
      <c r="R36" s="561"/>
    </row>
    <row r="37" spans="1:37" ht="15" customHeight="1" thickTop="1" thickBot="1" x14ac:dyDescent="0.3">
      <c r="A37" s="41" t="s">
        <v>32</v>
      </c>
      <c r="B37" s="19"/>
      <c r="C37" s="19"/>
      <c r="D37" s="19"/>
      <c r="E37" s="19"/>
      <c r="F37" s="19"/>
      <c r="G37" s="19"/>
      <c r="H37" s="19"/>
      <c r="I37" s="12">
        <f>SUM(B37:H37)</f>
        <v>0</v>
      </c>
      <c r="R37" s="561">
        <f t="shared" ref="R37:R39" si="28">SUM(B37:H37)-I37</f>
        <v>0</v>
      </c>
    </row>
    <row r="38" spans="1:37" ht="15" customHeight="1" thickBot="1" x14ac:dyDescent="0.3">
      <c r="A38" s="11" t="s">
        <v>27</v>
      </c>
      <c r="B38" s="19"/>
      <c r="C38" s="19"/>
      <c r="D38" s="19"/>
      <c r="E38" s="19"/>
      <c r="F38" s="19"/>
      <c r="G38" s="19"/>
      <c r="H38" s="19"/>
      <c r="I38" s="12">
        <f t="shared" ref="I38:I39" si="29">SUM(B38:H38)</f>
        <v>0</v>
      </c>
      <c r="R38" s="561">
        <f t="shared" si="28"/>
        <v>0</v>
      </c>
    </row>
    <row r="39" spans="1:37" ht="15" customHeight="1" thickBot="1" x14ac:dyDescent="0.3">
      <c r="A39" s="11" t="s">
        <v>28</v>
      </c>
      <c r="B39" s="19"/>
      <c r="C39" s="19"/>
      <c r="D39" s="19"/>
      <c r="E39" s="19"/>
      <c r="F39" s="19"/>
      <c r="G39" s="19"/>
      <c r="H39" s="19"/>
      <c r="I39" s="12">
        <f t="shared" si="29"/>
        <v>0</v>
      </c>
      <c r="R39" s="561">
        <f t="shared" si="28"/>
        <v>0</v>
      </c>
    </row>
    <row r="40" spans="1:37" ht="15" customHeight="1" thickBot="1" x14ac:dyDescent="0.3">
      <c r="A40" s="22" t="s">
        <v>30</v>
      </c>
      <c r="B40" s="23">
        <f>B37+B38-B39</f>
        <v>0</v>
      </c>
      <c r="C40" s="23">
        <f>C37+C38-C39</f>
        <v>0</v>
      </c>
      <c r="D40" s="23">
        <f t="shared" ref="D40:H40" si="30">D37+D38-D39</f>
        <v>0</v>
      </c>
      <c r="E40" s="23">
        <f t="shared" si="30"/>
        <v>0</v>
      </c>
      <c r="F40" s="23">
        <f t="shared" si="30"/>
        <v>0</v>
      </c>
      <c r="G40" s="23">
        <f t="shared" si="30"/>
        <v>0</v>
      </c>
      <c r="H40" s="23">
        <f t="shared" si="30"/>
        <v>0</v>
      </c>
      <c r="I40" s="14">
        <f>I37+I38-I39</f>
        <v>0</v>
      </c>
      <c r="K40" s="563">
        <f>B37+B38-B39-B40</f>
        <v>0</v>
      </c>
      <c r="L40" s="574">
        <f>C37+C38-C39-C40</f>
        <v>0</v>
      </c>
      <c r="M40" s="574">
        <f t="shared" ref="M40:R40" si="31">D37+D38-D39-D40</f>
        <v>0</v>
      </c>
      <c r="N40" s="574">
        <f t="shared" si="31"/>
        <v>0</v>
      </c>
      <c r="O40" s="574">
        <f t="shared" si="31"/>
        <v>0</v>
      </c>
      <c r="P40" s="574">
        <f t="shared" si="31"/>
        <v>0</v>
      </c>
      <c r="Q40" s="574">
        <f t="shared" si="31"/>
        <v>0</v>
      </c>
      <c r="R40" s="574">
        <f t="shared" si="31"/>
        <v>0</v>
      </c>
    </row>
    <row r="41" spans="1:37" ht="15" customHeight="1" thickTop="1" thickBot="1" x14ac:dyDescent="0.3">
      <c r="A41" s="38" t="s">
        <v>33</v>
      </c>
      <c r="B41" s="39"/>
      <c r="C41" s="39"/>
      <c r="D41" s="39"/>
      <c r="E41" s="39"/>
      <c r="F41" s="39"/>
      <c r="G41" s="39"/>
      <c r="H41" s="39"/>
      <c r="I41" s="40"/>
      <c r="R41" s="561"/>
    </row>
    <row r="42" spans="1:37" ht="15" customHeight="1" thickTop="1" thickBot="1" x14ac:dyDescent="0.3">
      <c r="A42" s="41" t="s">
        <v>32</v>
      </c>
      <c r="B42" s="19"/>
      <c r="C42" s="19"/>
      <c r="D42" s="19"/>
      <c r="E42" s="19"/>
      <c r="F42" s="19"/>
      <c r="G42" s="19"/>
      <c r="H42" s="19"/>
      <c r="I42" s="12">
        <f>SUM(B42:H42)</f>
        <v>0</v>
      </c>
      <c r="R42" s="561">
        <f t="shared" ref="R42:R44" si="32">SUM(B42:H42)-I42</f>
        <v>0</v>
      </c>
    </row>
    <row r="43" spans="1:37" ht="15" customHeight="1" thickBot="1" x14ac:dyDescent="0.3">
      <c r="A43" s="11" t="s">
        <v>27</v>
      </c>
      <c r="B43" s="19"/>
      <c r="C43" s="19"/>
      <c r="D43" s="19"/>
      <c r="E43" s="19"/>
      <c r="F43" s="19"/>
      <c r="G43" s="19"/>
      <c r="H43" s="19"/>
      <c r="I43" s="12">
        <f t="shared" ref="I43:I44" si="33">SUM(B43:H43)</f>
        <v>0</v>
      </c>
      <c r="R43" s="561">
        <f t="shared" si="32"/>
        <v>0</v>
      </c>
    </row>
    <row r="44" spans="1:37" ht="15" customHeight="1" thickBot="1" x14ac:dyDescent="0.3">
      <c r="A44" s="11" t="s">
        <v>28</v>
      </c>
      <c r="B44" s="19"/>
      <c r="C44" s="19"/>
      <c r="D44" s="19"/>
      <c r="E44" s="19"/>
      <c r="F44" s="19"/>
      <c r="G44" s="19"/>
      <c r="H44" s="19"/>
      <c r="I44" s="12">
        <f t="shared" si="33"/>
        <v>0</v>
      </c>
      <c r="R44" s="561">
        <f t="shared" si="32"/>
        <v>0</v>
      </c>
    </row>
    <row r="45" spans="1:37" ht="15" customHeight="1" thickBot="1" x14ac:dyDescent="0.3">
      <c r="A45" s="22" t="s">
        <v>30</v>
      </c>
      <c r="B45" s="23">
        <f>B42+B43-B44</f>
        <v>0</v>
      </c>
      <c r="C45" s="23">
        <f>C42+C43-C44</f>
        <v>0</v>
      </c>
      <c r="D45" s="23">
        <f t="shared" ref="D45:H45" si="34">D42+D43-D44</f>
        <v>0</v>
      </c>
      <c r="E45" s="23">
        <f t="shared" si="34"/>
        <v>0</v>
      </c>
      <c r="F45" s="23">
        <f t="shared" si="34"/>
        <v>0</v>
      </c>
      <c r="G45" s="23">
        <f t="shared" si="34"/>
        <v>0</v>
      </c>
      <c r="H45" s="23">
        <f t="shared" si="34"/>
        <v>0</v>
      </c>
      <c r="I45" s="14">
        <f>I42+I43-I44</f>
        <v>0</v>
      </c>
      <c r="K45" s="563">
        <f>B42+B43-B44-B45</f>
        <v>0</v>
      </c>
      <c r="L45" s="574">
        <f>C42+C43-C44-C45</f>
        <v>0</v>
      </c>
      <c r="M45" s="574">
        <f t="shared" ref="M45:R45" si="35">D42+D43-D44-D45</f>
        <v>0</v>
      </c>
      <c r="N45" s="574">
        <f t="shared" si="35"/>
        <v>0</v>
      </c>
      <c r="O45" s="574">
        <f t="shared" si="35"/>
        <v>0</v>
      </c>
      <c r="P45" s="574">
        <f t="shared" si="35"/>
        <v>0</v>
      </c>
      <c r="Q45" s="574">
        <f t="shared" si="35"/>
        <v>0</v>
      </c>
      <c r="R45" s="574">
        <f t="shared" si="35"/>
        <v>0</v>
      </c>
    </row>
    <row r="46" spans="1:37" ht="15" customHeight="1" thickTop="1" thickBot="1" x14ac:dyDescent="0.3">
      <c r="A46" s="38" t="s">
        <v>34</v>
      </c>
      <c r="B46" s="39"/>
      <c r="C46" s="39"/>
      <c r="D46" s="39"/>
      <c r="E46" s="39"/>
      <c r="F46" s="39"/>
      <c r="G46" s="39"/>
      <c r="H46" s="39"/>
      <c r="I46" s="40"/>
      <c r="R46" s="561"/>
    </row>
    <row r="47" spans="1:37" ht="15" customHeight="1" thickTop="1" thickBot="1" x14ac:dyDescent="0.3">
      <c r="A47" s="41" t="s">
        <v>32</v>
      </c>
      <c r="B47" s="19">
        <f>B31-B37-B42</f>
        <v>0</v>
      </c>
      <c r="C47" s="19">
        <f t="shared" ref="C47:I47" si="36">C31-C37-C42</f>
        <v>0</v>
      </c>
      <c r="D47" s="19">
        <f t="shared" si="36"/>
        <v>0</v>
      </c>
      <c r="E47" s="19">
        <f t="shared" si="36"/>
        <v>0</v>
      </c>
      <c r="F47" s="19">
        <f t="shared" si="36"/>
        <v>0</v>
      </c>
      <c r="G47" s="19">
        <f t="shared" si="36"/>
        <v>0</v>
      </c>
      <c r="H47" s="19">
        <f t="shared" si="36"/>
        <v>0</v>
      </c>
      <c r="I47" s="12">
        <f t="shared" si="36"/>
        <v>0</v>
      </c>
      <c r="K47" s="563">
        <f>B31-B37-B42-B47</f>
        <v>0</v>
      </c>
      <c r="L47" s="574">
        <f t="shared" ref="L47:N47" si="37">C31-C37-C42-C47</f>
        <v>0</v>
      </c>
      <c r="M47" s="574">
        <f t="shared" si="37"/>
        <v>0</v>
      </c>
      <c r="N47" s="574">
        <f t="shared" si="37"/>
        <v>0</v>
      </c>
      <c r="O47" s="574">
        <f>F31-F37-F42-F47</f>
        <v>0</v>
      </c>
      <c r="P47" s="574">
        <f t="shared" ref="P47:Q47" si="38">G31-G37-G42-G47</f>
        <v>0</v>
      </c>
      <c r="Q47" s="574">
        <f t="shared" si="38"/>
        <v>0</v>
      </c>
      <c r="R47" s="561">
        <f t="shared" ref="R47" si="39">SUM(B47:H47)-I47</f>
        <v>0</v>
      </c>
    </row>
    <row r="48" spans="1:37" ht="15" customHeight="1" thickBot="1" x14ac:dyDescent="0.3">
      <c r="A48" s="22" t="s">
        <v>30</v>
      </c>
      <c r="B48" s="23">
        <f t="shared" ref="B48:I48" si="40">B35-B40-B45</f>
        <v>0</v>
      </c>
      <c r="C48" s="23">
        <f t="shared" si="40"/>
        <v>0</v>
      </c>
      <c r="D48" s="23">
        <f t="shared" si="40"/>
        <v>0</v>
      </c>
      <c r="E48" s="23">
        <f t="shared" si="40"/>
        <v>0</v>
      </c>
      <c r="F48" s="23">
        <f t="shared" si="40"/>
        <v>0</v>
      </c>
      <c r="G48" s="23">
        <f t="shared" si="40"/>
        <v>0</v>
      </c>
      <c r="H48" s="23">
        <f t="shared" si="40"/>
        <v>0</v>
      </c>
      <c r="I48" s="14">
        <f t="shared" si="40"/>
        <v>0</v>
      </c>
      <c r="K48" s="563">
        <f>B35-B40-B45-B48</f>
        <v>0</v>
      </c>
      <c r="L48" s="574">
        <f t="shared" ref="L48:N48" si="41">C35-C40-C45-C48</f>
        <v>0</v>
      </c>
      <c r="M48" s="574">
        <f t="shared" si="41"/>
        <v>0</v>
      </c>
      <c r="N48" s="574">
        <f t="shared" si="41"/>
        <v>0</v>
      </c>
      <c r="O48" s="574">
        <f>F35-F40-F45-F48</f>
        <v>0</v>
      </c>
      <c r="P48" s="574">
        <f t="shared" ref="P48:Q48" si="42">G35-G40-G45-G48</f>
        <v>0</v>
      </c>
      <c r="Q48" s="574">
        <f t="shared" si="42"/>
        <v>0</v>
      </c>
      <c r="R48" s="561">
        <f>SUM(B48:H48)-I48</f>
        <v>0</v>
      </c>
      <c r="AC48" s="563">
        <f>B48-'BS old'!$G$13</f>
        <v>0</v>
      </c>
      <c r="AD48" s="578">
        <f>C48-'BS old'!$G$14</f>
        <v>0</v>
      </c>
      <c r="AE48" s="578">
        <f>D48-'BS old'!$IB$15</f>
        <v>0</v>
      </c>
      <c r="AF48" s="578">
        <f>E48-'BS old'!$G$16</f>
        <v>0</v>
      </c>
      <c r="AG48" s="578">
        <f>F48-'BS old'!$G$17</f>
        <v>0</v>
      </c>
      <c r="AH48" s="578">
        <f>G48-'BS old'!$G$18</f>
        <v>0</v>
      </c>
      <c r="AI48" s="578">
        <f>H48-'BS old'!$G$19</f>
        <v>0</v>
      </c>
      <c r="AJ48" s="561">
        <f>I48-'BS old'!$G$12</f>
        <v>0</v>
      </c>
      <c r="AK48" s="288"/>
    </row>
    <row r="49" ht="15.75" thickTop="1" x14ac:dyDescent="0.25"/>
  </sheetData>
  <mergeCells count="7">
    <mergeCell ref="T1:AA1"/>
    <mergeCell ref="AC1:AJ1"/>
    <mergeCell ref="A28:A29"/>
    <mergeCell ref="B28:I28"/>
    <mergeCell ref="A3:A4"/>
    <mergeCell ref="B3:I3"/>
    <mergeCell ref="K1:R1"/>
  </mergeCells>
  <conditionalFormatting sqref="K6:R23">
    <cfRule type="cellIs" dxfId="261" priority="13" operator="lessThan">
      <formula>0</formula>
    </cfRule>
    <cfRule type="cellIs" dxfId="260" priority="14" operator="greaterThan">
      <formula>0</formula>
    </cfRule>
  </conditionalFormatting>
  <conditionalFormatting sqref="K31:R48">
    <cfRule type="cellIs" dxfId="259" priority="11" operator="lessThan">
      <formula>0</formula>
    </cfRule>
    <cfRule type="cellIs" dxfId="258" priority="12" operator="greaterThan">
      <formula>0</formula>
    </cfRule>
  </conditionalFormatting>
  <conditionalFormatting sqref="T6:AA22">
    <cfRule type="cellIs" dxfId="257" priority="9" operator="lessThan">
      <formula>0</formula>
    </cfRule>
    <cfRule type="cellIs" dxfId="256" priority="10" operator="greaterThan">
      <formula>0</formula>
    </cfRule>
  </conditionalFormatting>
  <conditionalFormatting sqref="AC10:AJ48">
    <cfRule type="cellIs" dxfId="255" priority="7" operator="lessThan">
      <formula>0</formula>
    </cfRule>
    <cfRule type="cellIs" dxfId="254" priority="8" operator="greaterThan">
      <formula>0</formula>
    </cfRule>
  </conditionalFormatting>
  <conditionalFormatting sqref="K6:R23">
    <cfRule type="cellIs" dxfId="253" priority="5" operator="lessThan">
      <formula>0</formula>
    </cfRule>
    <cfRule type="cellIs" dxfId="252" priority="6" operator="greaterThan">
      <formula>0</formula>
    </cfRule>
  </conditionalFormatting>
  <conditionalFormatting sqref="K31:R48">
    <cfRule type="cellIs" dxfId="251" priority="3" operator="lessThan">
      <formula>0</formula>
    </cfRule>
    <cfRule type="cellIs" dxfId="250" priority="4" operator="greaterThan">
      <formula>0</formula>
    </cfRule>
  </conditionalFormatting>
  <conditionalFormatting sqref="K31:R48">
    <cfRule type="cellIs" dxfId="249" priority="1" operator="lessThan">
      <formula>0</formula>
    </cfRule>
    <cfRule type="cellIs" dxfId="248" priority="2" operator="greaterThan">
      <formula>0</formula>
    </cfRule>
  </conditionalFormatting>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2"/>
  <dimension ref="A1:C9"/>
  <sheetViews>
    <sheetView showGridLines="0" zoomScaleNormal="100" workbookViewId="0">
      <selection activeCell="B2" sqref="B2:C2"/>
    </sheetView>
  </sheetViews>
  <sheetFormatPr defaultRowHeight="15" x14ac:dyDescent="0.25"/>
  <cols>
    <col min="1" max="1" width="31.7109375" customWidth="1"/>
    <col min="2" max="3" width="27.28515625" customWidth="1"/>
    <col min="4" max="4" width="21.85546875" customWidth="1"/>
    <col min="5" max="5" width="19.5703125" customWidth="1"/>
  </cols>
  <sheetData>
    <row r="1" spans="1:3" ht="17.25" thickBot="1" x14ac:dyDescent="0.35">
      <c r="A1" s="1" t="s">
        <v>265</v>
      </c>
    </row>
    <row r="2" spans="1:3" ht="16.5" thickTop="1" thickBot="1" x14ac:dyDescent="0.3">
      <c r="A2" s="958" t="s">
        <v>266</v>
      </c>
      <c r="B2" s="937" t="s">
        <v>267</v>
      </c>
      <c r="C2" s="938"/>
    </row>
    <row r="3" spans="1:3" ht="24" thickTop="1" thickBot="1" x14ac:dyDescent="0.3">
      <c r="A3" s="960"/>
      <c r="B3" s="67" t="s">
        <v>2</v>
      </c>
      <c r="C3" s="67" t="s">
        <v>3</v>
      </c>
    </row>
    <row r="4" spans="1:3" ht="20.25" customHeight="1" thickTop="1" thickBot="1" x14ac:dyDescent="0.3">
      <c r="A4" s="11" t="s">
        <v>268</v>
      </c>
      <c r="B4" s="76"/>
      <c r="C4" s="77"/>
    </row>
    <row r="5" spans="1:3" ht="20.25" customHeight="1" thickBot="1" x14ac:dyDescent="0.3">
      <c r="A5" s="11" t="s">
        <v>269</v>
      </c>
      <c r="B5" s="76"/>
      <c r="C5" s="77"/>
    </row>
    <row r="6" spans="1:3" ht="20.25" customHeight="1" thickBot="1" x14ac:dyDescent="0.3">
      <c r="A6" s="11" t="s">
        <v>270</v>
      </c>
      <c r="B6" s="76"/>
      <c r="C6" s="77"/>
    </row>
    <row r="7" spans="1:3" ht="20.25" customHeight="1" thickBot="1" x14ac:dyDescent="0.3">
      <c r="A7" s="11" t="s">
        <v>271</v>
      </c>
      <c r="B7" s="76"/>
      <c r="C7" s="77"/>
    </row>
    <row r="8" spans="1:3" ht="20.25" customHeight="1" thickBot="1" x14ac:dyDescent="0.3">
      <c r="A8" s="22" t="s">
        <v>14</v>
      </c>
      <c r="B8" s="82">
        <f>SUM(B4:B7)</f>
        <v>0</v>
      </c>
      <c r="C8" s="75">
        <f>SUM(C4:C7)</f>
        <v>0</v>
      </c>
    </row>
    <row r="9" spans="1:3" ht="17.25" thickTop="1" x14ac:dyDescent="0.3">
      <c r="A9" s="1"/>
    </row>
  </sheetData>
  <mergeCells count="2">
    <mergeCell ref="B2:C2"/>
    <mergeCell ref="A2:A3"/>
  </mergeCells>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3"/>
  <dimension ref="A1:O8"/>
  <sheetViews>
    <sheetView showGridLines="0" zoomScaleNormal="100" workbookViewId="0">
      <selection activeCell="H11" sqref="H11"/>
    </sheetView>
  </sheetViews>
  <sheetFormatPr defaultRowHeight="15" x14ac:dyDescent="0.25"/>
  <cols>
    <col min="1" max="1" width="18.85546875" customWidth="1"/>
    <col min="2" max="7" width="11.28515625" customWidth="1"/>
    <col min="10" max="10" width="9.140625" style="289"/>
    <col min="11" max="14" width="9.140625" style="290"/>
    <col min="15" max="15" width="9.140625" style="294"/>
  </cols>
  <sheetData>
    <row r="1" spans="1:15" ht="17.25" thickBot="1" x14ac:dyDescent="0.35">
      <c r="A1" s="1" t="s">
        <v>272</v>
      </c>
      <c r="J1" s="953" t="s">
        <v>946</v>
      </c>
      <c r="K1" s="954"/>
      <c r="L1" s="954"/>
      <c r="M1" s="954"/>
      <c r="N1" s="954"/>
      <c r="O1" s="955"/>
    </row>
    <row r="2" spans="1:15" ht="24.75" customHeight="1" thickTop="1" thickBot="1" x14ac:dyDescent="0.3">
      <c r="A2" s="958" t="s">
        <v>1</v>
      </c>
      <c r="B2" s="944" t="s">
        <v>2</v>
      </c>
      <c r="C2" s="945"/>
      <c r="D2" s="946"/>
      <c r="E2" s="937" t="s">
        <v>3</v>
      </c>
      <c r="F2" s="943"/>
      <c r="G2" s="938"/>
      <c r="J2" s="944" t="s">
        <v>2</v>
      </c>
      <c r="K2" s="945"/>
      <c r="L2" s="946"/>
      <c r="M2" s="937" t="s">
        <v>456</v>
      </c>
      <c r="N2" s="943"/>
      <c r="O2" s="938"/>
    </row>
    <row r="3" spans="1:15" ht="16.5" customHeight="1" thickTop="1" thickBot="1" x14ac:dyDescent="0.3">
      <c r="A3" s="959"/>
      <c r="B3" s="944" t="s">
        <v>184</v>
      </c>
      <c r="C3" s="945"/>
      <c r="D3" s="946"/>
      <c r="E3" s="944" t="s">
        <v>184</v>
      </c>
      <c r="F3" s="945"/>
      <c r="G3" s="946"/>
      <c r="J3" s="944" t="s">
        <v>184</v>
      </c>
      <c r="K3" s="945"/>
      <c r="L3" s="946"/>
      <c r="M3" s="944" t="s">
        <v>184</v>
      </c>
      <c r="N3" s="945"/>
      <c r="O3" s="946"/>
    </row>
    <row r="4" spans="1:15" s="4" customFormat="1" ht="45" customHeight="1" thickTop="1" thickBot="1" x14ac:dyDescent="0.3">
      <c r="A4" s="960"/>
      <c r="B4" s="18" t="s">
        <v>185</v>
      </c>
      <c r="C4" s="18" t="s">
        <v>186</v>
      </c>
      <c r="D4" s="18" t="s">
        <v>187</v>
      </c>
      <c r="E4" s="18" t="s">
        <v>185</v>
      </c>
      <c r="F4" s="18" t="s">
        <v>186</v>
      </c>
      <c r="G4" s="18" t="s">
        <v>187</v>
      </c>
      <c r="J4" s="56" t="s">
        <v>185</v>
      </c>
      <c r="K4" s="18" t="s">
        <v>186</v>
      </c>
      <c r="L4" s="18" t="s">
        <v>187</v>
      </c>
      <c r="M4" s="18" t="s">
        <v>185</v>
      </c>
      <c r="N4" s="18" t="s">
        <v>186</v>
      </c>
      <c r="O4" s="18" t="s">
        <v>187</v>
      </c>
    </row>
    <row r="5" spans="1:15" ht="18.75" customHeight="1" thickTop="1" thickBot="1" x14ac:dyDescent="0.3">
      <c r="A5" s="71" t="s">
        <v>188</v>
      </c>
      <c r="B5" s="141"/>
      <c r="C5" s="141"/>
      <c r="D5" s="141"/>
      <c r="E5" s="141"/>
      <c r="F5" s="141"/>
      <c r="G5" s="74"/>
    </row>
    <row r="6" spans="1:15" ht="18.75" customHeight="1" thickBot="1" x14ac:dyDescent="0.3">
      <c r="A6" s="68" t="s">
        <v>273</v>
      </c>
      <c r="B6" s="76"/>
      <c r="C6" s="76"/>
      <c r="D6" s="76"/>
      <c r="E6" s="76"/>
      <c r="F6" s="76"/>
      <c r="G6" s="77"/>
    </row>
    <row r="7" spans="1:15" ht="18.75" customHeight="1" thickBot="1" x14ac:dyDescent="0.3">
      <c r="A7" s="69" t="s">
        <v>14</v>
      </c>
      <c r="B7" s="82">
        <f>B5+B6</f>
        <v>0</v>
      </c>
      <c r="C7" s="82">
        <f t="shared" ref="C7:G7" si="0">C5+C6</f>
        <v>0</v>
      </c>
      <c r="D7" s="82">
        <f t="shared" si="0"/>
        <v>0</v>
      </c>
      <c r="E7" s="82">
        <f t="shared" si="0"/>
        <v>0</v>
      </c>
      <c r="F7" s="82">
        <f t="shared" si="0"/>
        <v>0</v>
      </c>
      <c r="G7" s="75">
        <f t="shared" si="0"/>
        <v>0</v>
      </c>
      <c r="J7" s="292">
        <f>SUM(B5:B6)-B7</f>
        <v>0</v>
      </c>
      <c r="K7" s="291">
        <f t="shared" ref="K7:O7" si="1">SUM(C5:C6)-C7</f>
        <v>0</v>
      </c>
      <c r="L7" s="291">
        <f t="shared" si="1"/>
        <v>0</v>
      </c>
      <c r="M7" s="291">
        <f t="shared" si="1"/>
        <v>0</v>
      </c>
      <c r="N7" s="291">
        <f t="shared" si="1"/>
        <v>0</v>
      </c>
      <c r="O7" s="295">
        <f t="shared" si="1"/>
        <v>0</v>
      </c>
    </row>
    <row r="8" spans="1:15" ht="15.75" thickTop="1" x14ac:dyDescent="0.25"/>
  </sheetData>
  <mergeCells count="10">
    <mergeCell ref="B2:D2"/>
    <mergeCell ref="E2:G2"/>
    <mergeCell ref="B3:D3"/>
    <mergeCell ref="E3:G3"/>
    <mergeCell ref="A2:A4"/>
    <mergeCell ref="J1:O1"/>
    <mergeCell ref="J2:L2"/>
    <mergeCell ref="M2:O2"/>
    <mergeCell ref="J3:L3"/>
    <mergeCell ref="M3:O3"/>
  </mergeCells>
  <conditionalFormatting sqref="J5:O7">
    <cfRule type="cellIs" dxfId="29" priority="3" operator="lessThan">
      <formula>0</formula>
    </cfRule>
    <cfRule type="cellIs" dxfId="28" priority="4" operator="greaterThan">
      <formula>0</formula>
    </cfRule>
  </conditionalFormatting>
  <conditionalFormatting sqref="J7:O7">
    <cfRule type="cellIs" dxfId="27" priority="1" operator="lessThan">
      <formula>0</formula>
    </cfRule>
    <cfRule type="cellIs" dxfId="26" priority="2" operator="greaterThan">
      <formula>0</formula>
    </cfRule>
  </conditionalFormatting>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4"/>
  <dimension ref="A1:C12"/>
  <sheetViews>
    <sheetView showGridLines="0" zoomScaleNormal="100" workbookViewId="0">
      <selection activeCell="B14" sqref="B14"/>
    </sheetView>
  </sheetViews>
  <sheetFormatPr defaultRowHeight="15" x14ac:dyDescent="0.25"/>
  <cols>
    <col min="1" max="3" width="28.85546875" customWidth="1"/>
    <col min="4" max="4" width="17.42578125" customWidth="1"/>
    <col min="5" max="5" width="19.5703125" customWidth="1"/>
    <col min="6" max="6" width="19.28515625" customWidth="1"/>
    <col min="7" max="7" width="13" customWidth="1"/>
  </cols>
  <sheetData>
    <row r="1" spans="1:3" ht="17.25" thickBot="1" x14ac:dyDescent="0.35">
      <c r="A1" s="1" t="s">
        <v>338</v>
      </c>
    </row>
    <row r="2" spans="1:3" ht="33" customHeight="1" thickTop="1" thickBot="1" x14ac:dyDescent="0.3">
      <c r="A2" s="81" t="s">
        <v>131</v>
      </c>
      <c r="B2" s="67" t="s">
        <v>2</v>
      </c>
      <c r="C2" s="67" t="s">
        <v>3</v>
      </c>
    </row>
    <row r="3" spans="1:3" ht="18.75" customHeight="1" thickTop="1" thickBot="1" x14ac:dyDescent="0.3">
      <c r="A3" s="152" t="s">
        <v>339</v>
      </c>
      <c r="B3" s="77"/>
      <c r="C3" s="77"/>
    </row>
    <row r="4" spans="1:3" ht="18.75" customHeight="1" thickBot="1" x14ac:dyDescent="0.3">
      <c r="A4" s="153" t="s">
        <v>340</v>
      </c>
      <c r="B4" s="77"/>
      <c r="C4" s="77"/>
    </row>
    <row r="5" spans="1:3" ht="18.75" customHeight="1" thickBot="1" x14ac:dyDescent="0.3">
      <c r="A5" s="68" t="s">
        <v>341</v>
      </c>
      <c r="B5" s="77"/>
      <c r="C5" s="77"/>
    </row>
    <row r="6" spans="1:3" ht="18.75" customHeight="1" thickBot="1" x14ac:dyDescent="0.3">
      <c r="A6" s="152" t="s">
        <v>342</v>
      </c>
      <c r="B6" s="77"/>
      <c r="C6" s="77"/>
    </row>
    <row r="7" spans="1:3" ht="18.75" customHeight="1" thickBot="1" x14ac:dyDescent="0.3">
      <c r="A7" s="154" t="s">
        <v>343</v>
      </c>
      <c r="B7" s="77"/>
      <c r="C7" s="77"/>
    </row>
    <row r="8" spans="1:3" ht="18.75" customHeight="1" thickBot="1" x14ac:dyDescent="0.3">
      <c r="A8" s="126" t="s">
        <v>344</v>
      </c>
      <c r="B8" s="77"/>
      <c r="C8" s="77"/>
    </row>
    <row r="9" spans="1:3" ht="18.75" customHeight="1" thickBot="1" x14ac:dyDescent="0.3">
      <c r="A9" s="153" t="s">
        <v>345</v>
      </c>
      <c r="B9" s="77"/>
      <c r="C9" s="77"/>
    </row>
    <row r="10" spans="1:3" ht="18.75" customHeight="1" thickBot="1" x14ac:dyDescent="0.3">
      <c r="A10" s="152" t="s">
        <v>346</v>
      </c>
      <c r="B10" s="123"/>
      <c r="C10" s="123"/>
    </row>
    <row r="11" spans="1:3" ht="18.75" customHeight="1" thickBot="1" x14ac:dyDescent="0.3">
      <c r="A11" s="155" t="s">
        <v>347</v>
      </c>
      <c r="B11" s="124"/>
      <c r="C11" s="124"/>
    </row>
    <row r="12" spans="1:3" ht="17.25" thickTop="1" x14ac:dyDescent="0.3">
      <c r="A12" s="1"/>
    </row>
  </sheetData>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5"/>
  <dimension ref="A1:D20"/>
  <sheetViews>
    <sheetView showGridLines="0" zoomScaleNormal="100" workbookViewId="0">
      <selection activeCell="A5" sqref="A5: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4" ht="16.5" x14ac:dyDescent="0.3">
      <c r="A1" s="1" t="s">
        <v>348</v>
      </c>
    </row>
    <row r="2" spans="1:4" ht="15.75" thickBot="1" x14ac:dyDescent="0.3">
      <c r="A2" s="46" t="s">
        <v>8</v>
      </c>
      <c r="B2" s="17"/>
      <c r="C2" s="17"/>
      <c r="D2" s="17"/>
    </row>
    <row r="3" spans="1:4" ht="16.5" thickTop="1" thickBot="1" x14ac:dyDescent="0.3">
      <c r="A3" s="958" t="s">
        <v>349</v>
      </c>
      <c r="B3" s="937" t="s">
        <v>350</v>
      </c>
      <c r="C3" s="938"/>
      <c r="D3" s="17"/>
    </row>
    <row r="4" spans="1:4" ht="16.5" thickTop="1" thickBot="1" x14ac:dyDescent="0.3">
      <c r="A4" s="960"/>
      <c r="B4" s="18" t="s">
        <v>351</v>
      </c>
      <c r="C4" s="156" t="s">
        <v>352</v>
      </c>
      <c r="D4" s="17"/>
    </row>
    <row r="5" spans="1:4" ht="20.25" customHeight="1" thickTop="1" thickBot="1" x14ac:dyDescent="0.3">
      <c r="A5" s="11" t="s">
        <v>353</v>
      </c>
      <c r="B5" s="77"/>
      <c r="C5" s="77"/>
      <c r="D5" s="17"/>
    </row>
    <row r="6" spans="1:4" ht="20.25" customHeight="1" thickBot="1" x14ac:dyDescent="0.3">
      <c r="A6" s="11" t="s">
        <v>354</v>
      </c>
      <c r="B6" s="77"/>
      <c r="C6" s="77"/>
      <c r="D6" s="17"/>
    </row>
    <row r="7" spans="1:4" ht="20.25" customHeight="1" thickBot="1" x14ac:dyDescent="0.3">
      <c r="A7" s="11" t="s">
        <v>355</v>
      </c>
      <c r="B7" s="77"/>
      <c r="C7" s="77"/>
      <c r="D7" s="17"/>
    </row>
    <row r="8" spans="1:4" ht="20.25" customHeight="1" thickBot="1" x14ac:dyDescent="0.3">
      <c r="A8" s="11" t="s">
        <v>356</v>
      </c>
      <c r="B8" s="77"/>
      <c r="C8" s="77"/>
      <c r="D8" s="17"/>
    </row>
    <row r="9" spans="1:4" ht="20.25" customHeight="1" thickBot="1" x14ac:dyDescent="0.3">
      <c r="A9" s="11" t="s">
        <v>357</v>
      </c>
      <c r="B9" s="77"/>
      <c r="C9" s="77"/>
      <c r="D9" s="17"/>
    </row>
    <row r="10" spans="1:4" ht="20.25" customHeight="1" thickBot="1" x14ac:dyDescent="0.3">
      <c r="A10" s="13" t="s">
        <v>358</v>
      </c>
      <c r="B10" s="75"/>
      <c r="C10" s="75"/>
      <c r="D10" s="17"/>
    </row>
    <row r="11" spans="1:4" ht="16.5" thickTop="1" thickBot="1" x14ac:dyDescent="0.3">
      <c r="A11" s="157" t="s">
        <v>15</v>
      </c>
      <c r="B11" s="17"/>
      <c r="C11" s="17"/>
      <c r="D11" s="17"/>
    </row>
    <row r="12" spans="1:4" ht="16.5" thickTop="1" thickBot="1" x14ac:dyDescent="0.3">
      <c r="A12" s="935" t="s">
        <v>349</v>
      </c>
      <c r="B12" s="937" t="s">
        <v>359</v>
      </c>
      <c r="C12" s="938"/>
      <c r="D12" s="17"/>
    </row>
    <row r="13" spans="1:4" ht="16.5" thickTop="1" thickBot="1" x14ac:dyDescent="0.3">
      <c r="A13" s="936"/>
      <c r="B13" s="18" t="s">
        <v>351</v>
      </c>
      <c r="C13" s="156" t="s">
        <v>352</v>
      </c>
      <c r="D13" s="17"/>
    </row>
    <row r="14" spans="1:4" ht="20.25" customHeight="1" thickTop="1" thickBot="1" x14ac:dyDescent="0.3">
      <c r="A14" s="11" t="s">
        <v>353</v>
      </c>
      <c r="B14" s="77"/>
      <c r="C14" s="77"/>
      <c r="D14" s="17"/>
    </row>
    <row r="15" spans="1:4" ht="20.25" customHeight="1" thickBot="1" x14ac:dyDescent="0.3">
      <c r="A15" s="11" t="s">
        <v>354</v>
      </c>
      <c r="B15" s="77"/>
      <c r="C15" s="77"/>
      <c r="D15" s="17"/>
    </row>
    <row r="16" spans="1:4" ht="20.25" customHeight="1" thickBot="1" x14ac:dyDescent="0.3">
      <c r="A16" s="11" t="s">
        <v>355</v>
      </c>
      <c r="B16" s="77"/>
      <c r="C16" s="77"/>
      <c r="D16" s="17"/>
    </row>
    <row r="17" spans="1:4" ht="20.25" customHeight="1" thickBot="1" x14ac:dyDescent="0.3">
      <c r="A17" s="11" t="s">
        <v>356</v>
      </c>
      <c r="B17" s="77"/>
      <c r="C17" s="77"/>
      <c r="D17" s="17"/>
    </row>
    <row r="18" spans="1:4" ht="20.25" customHeight="1" thickBot="1" x14ac:dyDescent="0.3">
      <c r="A18" s="11" t="s">
        <v>357</v>
      </c>
      <c r="B18" s="77"/>
      <c r="C18" s="77"/>
      <c r="D18" s="17"/>
    </row>
    <row r="19" spans="1:4" ht="20.25" customHeight="1" thickBot="1" x14ac:dyDescent="0.3">
      <c r="A19" s="139" t="s">
        <v>358</v>
      </c>
      <c r="B19" s="75"/>
      <c r="C19" s="75"/>
      <c r="D19" s="17"/>
    </row>
    <row r="20" spans="1:4" ht="15.75" thickTop="1" x14ac:dyDescent="0.25">
      <c r="A20" s="17"/>
      <c r="B20" s="17"/>
      <c r="C20" s="17"/>
      <c r="D20" s="17"/>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6"/>
  <dimension ref="A1:C11"/>
  <sheetViews>
    <sheetView showGridLines="0" zoomScaleNormal="100" workbookViewId="0">
      <selection activeCell="A2" sqref="A2: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3" ht="17.25" thickBot="1" x14ac:dyDescent="0.35">
      <c r="A1" s="1" t="s">
        <v>360</v>
      </c>
    </row>
    <row r="2" spans="1:3" ht="24" thickTop="1" thickBot="1" x14ac:dyDescent="0.3">
      <c r="A2" s="81" t="s">
        <v>361</v>
      </c>
      <c r="B2" s="67" t="s">
        <v>362</v>
      </c>
      <c r="C2" s="67" t="s">
        <v>363</v>
      </c>
    </row>
    <row r="3" spans="1:3" ht="20.25" customHeight="1" thickTop="1" thickBot="1" x14ac:dyDescent="0.3">
      <c r="A3" s="119" t="s">
        <v>364</v>
      </c>
      <c r="B3" s="77"/>
      <c r="C3" s="77"/>
    </row>
    <row r="4" spans="1:3" ht="20.25" customHeight="1" thickBot="1" x14ac:dyDescent="0.3">
      <c r="A4" s="126" t="s">
        <v>365</v>
      </c>
      <c r="B4" s="77"/>
      <c r="C4" s="77"/>
    </row>
    <row r="5" spans="1:3" ht="20.25" customHeight="1" thickBot="1" x14ac:dyDescent="0.3">
      <c r="A5" s="126" t="s">
        <v>366</v>
      </c>
      <c r="B5" s="77"/>
      <c r="C5" s="77"/>
    </row>
    <row r="6" spans="1:3" ht="20.25" customHeight="1" thickBot="1" x14ac:dyDescent="0.3">
      <c r="A6" s="126" t="s">
        <v>367</v>
      </c>
      <c r="B6" s="77"/>
      <c r="C6" s="77"/>
    </row>
    <row r="7" spans="1:3" ht="21" customHeight="1" thickBot="1" x14ac:dyDescent="0.3">
      <c r="A7" s="126" t="s">
        <v>457</v>
      </c>
      <c r="B7" s="77"/>
      <c r="C7" s="77"/>
    </row>
    <row r="8" spans="1:3" ht="20.25" customHeight="1" thickBot="1" x14ac:dyDescent="0.3">
      <c r="A8" s="116" t="s">
        <v>368</v>
      </c>
      <c r="B8" s="77"/>
      <c r="C8" s="77"/>
    </row>
    <row r="9" spans="1:3" ht="20.25" customHeight="1" thickBot="1" x14ac:dyDescent="0.3">
      <c r="A9" s="119" t="s">
        <v>369</v>
      </c>
      <c r="B9" s="77"/>
      <c r="C9" s="123"/>
    </row>
    <row r="10" spans="1:3" ht="20.25" customHeight="1" thickBot="1" x14ac:dyDescent="0.3">
      <c r="A10" s="127" t="s">
        <v>370</v>
      </c>
      <c r="B10" s="75"/>
      <c r="C10" s="124"/>
    </row>
    <row r="11" spans="1:3" ht="15.75" thickTop="1" x14ac:dyDescent="0.25"/>
  </sheetData>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7"/>
  <dimension ref="A1:G9"/>
  <sheetViews>
    <sheetView showGridLines="0" zoomScaleNormal="100" workbookViewId="0">
      <selection activeCell="D14" sqref="D14"/>
    </sheetView>
  </sheetViews>
  <sheetFormatPr defaultRowHeight="15" x14ac:dyDescent="0.25"/>
  <cols>
    <col min="1" max="1" width="16.7109375" customWidth="1"/>
    <col min="2" max="7" width="11.5703125" customWidth="1"/>
  </cols>
  <sheetData>
    <row r="1" spans="1:7" ht="17.25" thickBot="1" x14ac:dyDescent="0.35">
      <c r="A1" s="1" t="s">
        <v>274</v>
      </c>
    </row>
    <row r="2" spans="1:7" ht="44.25" customHeight="1" thickTop="1" thickBot="1" x14ac:dyDescent="0.3">
      <c r="A2" s="958" t="s">
        <v>275</v>
      </c>
      <c r="B2" s="937" t="s">
        <v>276</v>
      </c>
      <c r="C2" s="938"/>
      <c r="D2" s="937" t="s">
        <v>277</v>
      </c>
      <c r="E2" s="938"/>
      <c r="F2" s="937" t="s">
        <v>278</v>
      </c>
      <c r="G2" s="938"/>
    </row>
    <row r="3" spans="1:7" s="290" customFormat="1" ht="57.75" thickTop="1" thickBot="1" x14ac:dyDescent="0.3">
      <c r="A3" s="960"/>
      <c r="B3" s="56" t="s">
        <v>2</v>
      </c>
      <c r="C3" s="174" t="s">
        <v>448</v>
      </c>
      <c r="D3" s="174" t="s">
        <v>2</v>
      </c>
      <c r="E3" s="174" t="s">
        <v>448</v>
      </c>
      <c r="F3" s="174" t="s">
        <v>2</v>
      </c>
      <c r="G3" s="174" t="s">
        <v>448</v>
      </c>
    </row>
    <row r="4" spans="1:7" ht="18.75" customHeight="1" thickTop="1" thickBot="1" x14ac:dyDescent="0.3">
      <c r="A4" s="105"/>
      <c r="B4" s="77"/>
      <c r="C4" s="77"/>
      <c r="D4" s="77"/>
      <c r="E4" s="77"/>
      <c r="F4" s="77"/>
      <c r="G4" s="77"/>
    </row>
    <row r="5" spans="1:7" ht="18.75" customHeight="1" thickBot="1" x14ac:dyDescent="0.3">
      <c r="A5" s="105"/>
      <c r="B5" s="77"/>
      <c r="C5" s="77"/>
      <c r="D5" s="77"/>
      <c r="E5" s="77"/>
      <c r="F5" s="77"/>
      <c r="G5" s="77"/>
    </row>
    <row r="6" spans="1:7" ht="18.75" customHeight="1" thickBot="1" x14ac:dyDescent="0.3">
      <c r="A6" s="105"/>
      <c r="B6" s="77"/>
      <c r="C6" s="77"/>
      <c r="D6" s="77"/>
      <c r="E6" s="77"/>
      <c r="F6" s="77"/>
      <c r="G6" s="77"/>
    </row>
    <row r="7" spans="1:7" ht="18.75" customHeight="1" thickBot="1" x14ac:dyDescent="0.3">
      <c r="A7" s="105"/>
      <c r="B7" s="77"/>
      <c r="C7" s="77"/>
      <c r="D7" s="77"/>
      <c r="E7" s="77"/>
      <c r="F7" s="77"/>
      <c r="G7" s="77"/>
    </row>
    <row r="8" spans="1:7" ht="18.75" customHeight="1" thickBot="1" x14ac:dyDescent="0.3">
      <c r="A8" s="69" t="s">
        <v>14</v>
      </c>
      <c r="B8" s="75">
        <f t="shared" ref="B8:G8" si="0">SUM(B4:B7)</f>
        <v>0</v>
      </c>
      <c r="C8" s="75">
        <f t="shared" si="0"/>
        <v>0</v>
      </c>
      <c r="D8" s="75">
        <f t="shared" si="0"/>
        <v>0</v>
      </c>
      <c r="E8" s="75">
        <f t="shared" si="0"/>
        <v>0</v>
      </c>
      <c r="F8" s="75">
        <f t="shared" si="0"/>
        <v>0</v>
      </c>
      <c r="G8" s="75">
        <f t="shared" si="0"/>
        <v>0</v>
      </c>
    </row>
    <row r="9" spans="1:7" ht="15.75" thickTop="1" x14ac:dyDescent="0.25"/>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8"/>
  <dimension ref="A1:R13"/>
  <sheetViews>
    <sheetView showGridLines="0" zoomScaleNormal="100" workbookViewId="0">
      <selection activeCell="N4" sqref="N4:R12"/>
    </sheetView>
  </sheetViews>
  <sheetFormatPr defaultRowHeight="15" x14ac:dyDescent="0.25"/>
  <cols>
    <col min="1" max="1" width="24.5703125" customWidth="1"/>
    <col min="2" max="6" width="12.28515625" customWidth="1"/>
    <col min="7" max="7" width="13" customWidth="1"/>
    <col min="8" max="8" width="15.7109375" style="289" customWidth="1"/>
    <col min="9" max="10" width="15.7109375" style="290" customWidth="1"/>
    <col min="11" max="11" width="14.85546875" style="290" customWidth="1"/>
    <col min="12" max="12" width="14.85546875" style="294" customWidth="1"/>
    <col min="13" max="13" width="6.5703125" customWidth="1"/>
    <col min="14" max="14" width="15.5703125" style="289" customWidth="1"/>
    <col min="15" max="17" width="15.5703125" style="290" customWidth="1"/>
    <col min="18" max="18" width="15.5703125" style="294" customWidth="1"/>
    <col min="19" max="19" width="19.85546875" customWidth="1"/>
  </cols>
  <sheetData>
    <row r="1" spans="1:18" ht="17.25" thickBot="1" x14ac:dyDescent="0.35">
      <c r="A1" s="1" t="s">
        <v>279</v>
      </c>
      <c r="H1" s="953" t="s">
        <v>946</v>
      </c>
      <c r="I1" s="954"/>
      <c r="J1" s="954"/>
      <c r="K1" s="954"/>
      <c r="L1" s="955"/>
      <c r="N1" s="953" t="s">
        <v>948</v>
      </c>
      <c r="O1" s="954"/>
      <c r="P1" s="954"/>
      <c r="Q1" s="954"/>
      <c r="R1" s="955"/>
    </row>
    <row r="2" spans="1:18" ht="33" customHeight="1" thickTop="1" thickBot="1" x14ac:dyDescent="0.3">
      <c r="A2" s="958" t="s">
        <v>131</v>
      </c>
      <c r="B2" s="35" t="s">
        <v>2</v>
      </c>
      <c r="C2" s="937" t="s">
        <v>3</v>
      </c>
      <c r="D2" s="938"/>
      <c r="E2" s="937" t="s">
        <v>280</v>
      </c>
      <c r="F2" s="938"/>
      <c r="H2" s="56" t="s">
        <v>2</v>
      </c>
      <c r="I2" s="937" t="s">
        <v>3</v>
      </c>
      <c r="J2" s="938"/>
      <c r="K2" s="937" t="s">
        <v>280</v>
      </c>
      <c r="L2" s="938"/>
      <c r="N2" s="56" t="s">
        <v>2</v>
      </c>
      <c r="O2" s="937" t="s">
        <v>3</v>
      </c>
      <c r="P2" s="938"/>
      <c r="Q2" s="937" t="s">
        <v>280</v>
      </c>
      <c r="R2" s="938"/>
    </row>
    <row r="3" spans="1:18" ht="45" customHeight="1" thickTop="1" thickBot="1" x14ac:dyDescent="0.3">
      <c r="A3" s="960"/>
      <c r="B3" s="18" t="s">
        <v>281</v>
      </c>
      <c r="C3" s="18" t="s">
        <v>281</v>
      </c>
      <c r="D3" s="18" t="s">
        <v>282</v>
      </c>
      <c r="E3" s="18" t="s">
        <v>2</v>
      </c>
      <c r="F3" s="18" t="s">
        <v>450</v>
      </c>
      <c r="H3" s="172" t="s">
        <v>281</v>
      </c>
      <c r="I3" s="18" t="s">
        <v>281</v>
      </c>
      <c r="J3" s="18" t="s">
        <v>282</v>
      </c>
      <c r="K3" s="18" t="s">
        <v>2</v>
      </c>
      <c r="L3" s="18" t="s">
        <v>450</v>
      </c>
      <c r="N3" s="172" t="s">
        <v>281</v>
      </c>
      <c r="O3" s="18" t="s">
        <v>281</v>
      </c>
      <c r="P3" s="18" t="s">
        <v>282</v>
      </c>
      <c r="Q3" s="18" t="s">
        <v>2</v>
      </c>
      <c r="R3" s="18" t="s">
        <v>450</v>
      </c>
    </row>
    <row r="4" spans="1:18" ht="19.5" customHeight="1" thickTop="1" thickBot="1" x14ac:dyDescent="0.3">
      <c r="A4" s="119" t="s">
        <v>449</v>
      </c>
      <c r="B4" s="158"/>
      <c r="C4" s="159"/>
      <c r="D4" s="160"/>
      <c r="E4" s="161"/>
      <c r="F4" s="161"/>
      <c r="K4" s="291">
        <f>B4-C4-E4</f>
        <v>0</v>
      </c>
      <c r="L4" s="295">
        <f>C4-D4-F4</f>
        <v>0</v>
      </c>
      <c r="N4" s="292">
        <f>B4-'BS old'!$D$42</f>
        <v>0</v>
      </c>
      <c r="O4" s="291">
        <f>C4-'BS old'!$G$42</f>
        <v>0</v>
      </c>
    </row>
    <row r="5" spans="1:18" ht="19.5" customHeight="1" thickBot="1" x14ac:dyDescent="0.3">
      <c r="A5" s="116" t="s">
        <v>91</v>
      </c>
      <c r="B5" s="162"/>
      <c r="C5" s="162"/>
      <c r="D5" s="163"/>
      <c r="E5" s="118"/>
      <c r="F5" s="118"/>
      <c r="K5" s="291">
        <f>B5-C5-E5</f>
        <v>0</v>
      </c>
      <c r="L5" s="295">
        <f t="shared" ref="L5:L7" si="0">C5-D5-F5</f>
        <v>0</v>
      </c>
      <c r="N5" s="292">
        <f>B5-'BS old'!$D$43</f>
        <v>0</v>
      </c>
      <c r="O5" s="291">
        <f>C5-'BS old'!$G$43</f>
        <v>0</v>
      </c>
    </row>
    <row r="6" spans="1:18" ht="19.5" customHeight="1" thickBot="1" x14ac:dyDescent="0.3">
      <c r="A6" s="11" t="s">
        <v>283</v>
      </c>
      <c r="B6" s="90"/>
      <c r="C6" s="90"/>
      <c r="D6" s="91"/>
      <c r="E6" s="77"/>
      <c r="F6" s="77"/>
      <c r="K6" s="291">
        <f>B6-C6-E6</f>
        <v>0</v>
      </c>
      <c r="L6" s="295">
        <f t="shared" si="0"/>
        <v>0</v>
      </c>
      <c r="N6" s="292">
        <f>B6-'BS old'!$D$44</f>
        <v>0</v>
      </c>
      <c r="O6" s="291">
        <f>C6-'BS old'!$G$44</f>
        <v>0</v>
      </c>
    </row>
    <row r="7" spans="1:18" ht="19.5" customHeight="1" thickBot="1" x14ac:dyDescent="0.3">
      <c r="A7" s="11" t="s">
        <v>14</v>
      </c>
      <c r="B7" s="76">
        <f>SUM(B4:B6)</f>
        <v>0</v>
      </c>
      <c r="C7" s="90">
        <f t="shared" ref="C7:F7" si="1">SUM(C4:C6)</f>
        <v>0</v>
      </c>
      <c r="D7" s="91">
        <f t="shared" si="1"/>
        <v>0</v>
      </c>
      <c r="E7" s="77">
        <f t="shared" si="1"/>
        <v>0</v>
      </c>
      <c r="F7" s="77">
        <f t="shared" si="1"/>
        <v>0</v>
      </c>
      <c r="H7" s="292">
        <f>SUM(B4:B6)-B7</f>
        <v>0</v>
      </c>
      <c r="I7" s="291">
        <f t="shared" ref="I7:J7" si="2">SUM(C4:C6)-C7</f>
        <v>0</v>
      </c>
      <c r="J7" s="291">
        <f t="shared" si="2"/>
        <v>0</v>
      </c>
      <c r="K7" s="291">
        <f>B7-C7-E7</f>
        <v>0</v>
      </c>
      <c r="L7" s="295">
        <f t="shared" si="0"/>
        <v>0</v>
      </c>
    </row>
    <row r="8" spans="1:18" ht="19.5" customHeight="1" thickBot="1" x14ac:dyDescent="0.3">
      <c r="A8" s="11" t="s">
        <v>284</v>
      </c>
      <c r="B8" s="107" t="s">
        <v>18</v>
      </c>
      <c r="C8" s="107" t="s">
        <v>18</v>
      </c>
      <c r="D8" s="120" t="s">
        <v>18</v>
      </c>
      <c r="E8" s="77"/>
      <c r="F8" s="77"/>
    </row>
    <row r="9" spans="1:18" ht="19.5" customHeight="1" thickBot="1" x14ac:dyDescent="0.3">
      <c r="A9" s="11" t="s">
        <v>285</v>
      </c>
      <c r="B9" s="107" t="s">
        <v>18</v>
      </c>
      <c r="C9" s="107" t="s">
        <v>18</v>
      </c>
      <c r="D9" s="120" t="s">
        <v>18</v>
      </c>
      <c r="E9" s="77"/>
      <c r="F9" s="77"/>
    </row>
    <row r="10" spans="1:18" ht="19.5" customHeight="1" thickBot="1" x14ac:dyDescent="0.3">
      <c r="A10" s="11" t="s">
        <v>286</v>
      </c>
      <c r="B10" s="107" t="s">
        <v>18</v>
      </c>
      <c r="C10" s="107" t="s">
        <v>18</v>
      </c>
      <c r="D10" s="120" t="s">
        <v>18</v>
      </c>
      <c r="E10" s="77"/>
      <c r="F10" s="77"/>
    </row>
    <row r="11" spans="1:18" ht="19.5" customHeight="1" thickBot="1" x14ac:dyDescent="0.3">
      <c r="A11" s="13" t="s">
        <v>287</v>
      </c>
      <c r="B11" s="109" t="s">
        <v>18</v>
      </c>
      <c r="C11" s="109" t="s">
        <v>18</v>
      </c>
      <c r="D11" s="121" t="s">
        <v>18</v>
      </c>
      <c r="E11" s="75"/>
      <c r="F11" s="75"/>
    </row>
    <row r="12" spans="1:18" ht="19.5" customHeight="1" thickTop="1" thickBot="1" x14ac:dyDescent="0.3">
      <c r="A12" s="22" t="s">
        <v>288</v>
      </c>
      <c r="B12" s="109" t="s">
        <v>18</v>
      </c>
      <c r="C12" s="109" t="s">
        <v>18</v>
      </c>
      <c r="D12" s="121" t="s">
        <v>18</v>
      </c>
      <c r="E12" s="75"/>
      <c r="F12" s="75"/>
      <c r="K12" s="291">
        <f>SUM(E7:E11)-E12</f>
        <v>0</v>
      </c>
      <c r="L12" s="295">
        <f>SUM(F7:F11)-F12</f>
        <v>0</v>
      </c>
      <c r="Q12" s="291">
        <f>E12-'P&amp;L old'!$D$14</f>
        <v>0</v>
      </c>
      <c r="R12" s="295">
        <f>F12-'P&amp;L old'!$E$14</f>
        <v>0</v>
      </c>
    </row>
    <row r="13" spans="1:18" ht="15.75" thickTop="1" x14ac:dyDescent="0.25"/>
  </sheetData>
  <mergeCells count="9">
    <mergeCell ref="A2:A3"/>
    <mergeCell ref="C2:D2"/>
    <mergeCell ref="E2:F2"/>
    <mergeCell ref="Q2:R2"/>
    <mergeCell ref="N1:R1"/>
    <mergeCell ref="K2:L2"/>
    <mergeCell ref="I2:J2"/>
    <mergeCell ref="H1:L1"/>
    <mergeCell ref="O2:P2"/>
  </mergeCells>
  <conditionalFormatting sqref="H4:L12">
    <cfRule type="cellIs" dxfId="25" priority="4" operator="lessThan">
      <formula>0</formula>
    </cfRule>
    <cfRule type="cellIs" dxfId="24" priority="5" operator="greaterThan">
      <formula>0</formula>
    </cfRule>
  </conditionalFormatting>
  <conditionalFormatting sqref="N1">
    <cfRule type="cellIs" priority="3" stopIfTrue="1" operator="greaterThan">
      <formula>0</formula>
    </cfRule>
  </conditionalFormatting>
  <conditionalFormatting sqref="N4:R12">
    <cfRule type="cellIs" dxfId="23" priority="1" operator="lessThan">
      <formula>0</formula>
    </cfRule>
    <cfRule type="cellIs" dxfId="22"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9"/>
  <dimension ref="A1:F20"/>
  <sheetViews>
    <sheetView showGridLines="0" topLeftCell="A2" zoomScaleNormal="100" workbookViewId="0">
      <selection activeCell="E2" sqref="E2:F19"/>
    </sheetView>
  </sheetViews>
  <sheetFormatPr defaultRowHeight="15" x14ac:dyDescent="0.25"/>
  <cols>
    <col min="1" max="1" width="27.85546875" customWidth="1"/>
    <col min="2" max="3" width="29.42578125" customWidth="1"/>
    <col min="4" max="4" width="17.42578125" customWidth="1"/>
    <col min="5" max="5" width="26.5703125" style="289" customWidth="1"/>
    <col min="6" max="6" width="30.28515625" style="294" customWidth="1"/>
  </cols>
  <sheetData>
    <row r="1" spans="1:6" ht="116.25" thickBot="1" x14ac:dyDescent="0.35">
      <c r="A1" s="331" t="s">
        <v>289</v>
      </c>
      <c r="E1" s="953" t="s">
        <v>948</v>
      </c>
      <c r="F1" s="955"/>
    </row>
    <row r="2" spans="1:6" ht="21" customHeight="1" thickTop="1" thickBot="1" x14ac:dyDescent="0.3">
      <c r="A2" s="56" t="s">
        <v>131</v>
      </c>
      <c r="B2" s="570" t="s">
        <v>2</v>
      </c>
      <c r="C2" s="570" t="s">
        <v>3</v>
      </c>
      <c r="E2" s="300" t="s">
        <v>2</v>
      </c>
      <c r="F2" s="301" t="s">
        <v>3</v>
      </c>
    </row>
    <row r="3" spans="1:6" ht="18.75" customHeight="1" thickTop="1" thickBot="1" x14ac:dyDescent="0.3">
      <c r="A3" s="41" t="s">
        <v>451</v>
      </c>
      <c r="B3" s="77"/>
      <c r="C3" s="77"/>
      <c r="E3" s="332"/>
      <c r="F3" s="333"/>
    </row>
    <row r="4" spans="1:6" ht="18.75" customHeight="1" thickBot="1" x14ac:dyDescent="0.3">
      <c r="A4" s="11"/>
      <c r="B4" s="77"/>
      <c r="C4" s="77"/>
      <c r="E4" s="332"/>
      <c r="F4" s="333"/>
    </row>
    <row r="5" spans="1:6" ht="18.75" customHeight="1" thickBot="1" x14ac:dyDescent="0.3">
      <c r="A5" s="11"/>
      <c r="B5" s="77"/>
      <c r="C5" s="77"/>
      <c r="E5" s="332"/>
      <c r="F5" s="333"/>
    </row>
    <row r="6" spans="1:6" ht="18.75" customHeight="1" thickBot="1" x14ac:dyDescent="0.3">
      <c r="A6" s="41" t="s">
        <v>290</v>
      </c>
      <c r="B6" s="77"/>
      <c r="C6" s="77"/>
      <c r="E6" s="332"/>
      <c r="F6" s="333"/>
    </row>
    <row r="7" spans="1:6" ht="18.75" customHeight="1" thickBot="1" x14ac:dyDescent="0.3">
      <c r="A7" s="11"/>
      <c r="B7" s="77"/>
      <c r="C7" s="77"/>
      <c r="E7" s="332"/>
      <c r="F7" s="333"/>
    </row>
    <row r="8" spans="1:6" ht="18.75" customHeight="1" thickBot="1" x14ac:dyDescent="0.3">
      <c r="A8" s="11"/>
      <c r="B8" s="77"/>
      <c r="C8" s="77"/>
      <c r="E8" s="332"/>
      <c r="F8" s="333"/>
    </row>
    <row r="9" spans="1:6" ht="18.75" customHeight="1" thickBot="1" x14ac:dyDescent="0.3">
      <c r="A9" s="11"/>
      <c r="B9" s="77"/>
      <c r="C9" s="77"/>
      <c r="E9" s="332"/>
      <c r="F9" s="333"/>
    </row>
    <row r="10" spans="1:6" ht="18.75" customHeight="1" thickBot="1" x14ac:dyDescent="0.3">
      <c r="A10" s="41" t="s">
        <v>291</v>
      </c>
      <c r="B10" s="77"/>
      <c r="C10" s="77"/>
      <c r="E10" s="292">
        <f>B10-SUM('P&amp;L old'!$D$35,'P&amp;L old'!$D$37,'P&amp;L old'!$D$41,'P&amp;L old'!$D$43,'P&amp;L old'!$D$46,'P&amp;L old'!$D$48,'P&amp;L old'!$D$50,'P&amp;L old'!$D$52)</f>
        <v>0</v>
      </c>
      <c r="F10" s="295">
        <f>C10-SUM('P&amp;L old'!$E$35,'P&amp;L old'!$E$37,'P&amp;L old'!$E$41,'P&amp;L old'!$E$43,'P&amp;L old'!$E$46,'P&amp;L old'!$E$48,'P&amp;L old'!$E$50,'P&amp;L old'!$E$52)</f>
        <v>0</v>
      </c>
    </row>
    <row r="11" spans="1:6" ht="18.75" customHeight="1" thickBot="1" x14ac:dyDescent="0.3">
      <c r="A11" s="125" t="s">
        <v>292</v>
      </c>
      <c r="B11" s="122"/>
      <c r="C11" s="122"/>
      <c r="E11" s="292">
        <f>B11-'P&amp;L old'!$D$48</f>
        <v>0</v>
      </c>
      <c r="F11" s="295">
        <f>C11-'P&amp;L old'!$E$48</f>
        <v>0</v>
      </c>
    </row>
    <row r="12" spans="1:6" ht="18.75" customHeight="1" thickBot="1" x14ac:dyDescent="0.3">
      <c r="A12" s="11" t="s">
        <v>293</v>
      </c>
      <c r="B12" s="77"/>
      <c r="C12" s="77"/>
    </row>
    <row r="13" spans="1:6" ht="18.75" customHeight="1" thickBot="1" x14ac:dyDescent="0.3">
      <c r="A13" s="125" t="s">
        <v>294</v>
      </c>
      <c r="B13" s="122"/>
      <c r="C13" s="122"/>
    </row>
    <row r="14" spans="1:6" ht="18.75" customHeight="1" thickBot="1" x14ac:dyDescent="0.3">
      <c r="A14" s="11"/>
      <c r="B14" s="77"/>
      <c r="C14" s="77"/>
    </row>
    <row r="15" spans="1:6" ht="18.75" customHeight="1" thickBot="1" x14ac:dyDescent="0.3">
      <c r="A15" s="11"/>
      <c r="B15" s="77"/>
      <c r="C15" s="77"/>
    </row>
    <row r="16" spans="1:6" ht="18.75" customHeight="1" thickBot="1" x14ac:dyDescent="0.3">
      <c r="A16" s="11"/>
      <c r="B16" s="77"/>
      <c r="C16" s="77"/>
    </row>
    <row r="17" spans="1:6" ht="18.75" customHeight="1" thickBot="1" x14ac:dyDescent="0.3">
      <c r="A17" s="41" t="s">
        <v>295</v>
      </c>
      <c r="B17" s="77"/>
      <c r="C17" s="77"/>
      <c r="E17" s="292">
        <f>B17-'P&amp;L old'!$D$60</f>
        <v>0</v>
      </c>
      <c r="F17" s="295">
        <f>C17-'P&amp;L old'!$E$60</f>
        <v>0</v>
      </c>
    </row>
    <row r="18" spans="1:6" ht="18.75" customHeight="1" thickBot="1" x14ac:dyDescent="0.3">
      <c r="A18" s="119"/>
      <c r="B18" s="123"/>
      <c r="C18" s="123"/>
    </row>
    <row r="19" spans="1:6" ht="18.75" customHeight="1" thickBot="1" x14ac:dyDescent="0.3">
      <c r="A19" s="98"/>
      <c r="B19" s="124"/>
      <c r="C19" s="124"/>
    </row>
    <row r="20" spans="1:6" ht="15.75" thickTop="1" x14ac:dyDescent="0.25">
      <c r="A20" s="96"/>
      <c r="B20" s="17"/>
      <c r="C20" s="17"/>
    </row>
  </sheetData>
  <mergeCells count="1">
    <mergeCell ref="E1:F1"/>
  </mergeCells>
  <conditionalFormatting sqref="E1">
    <cfRule type="cellIs" priority="3" stopIfTrue="1" operator="greaterThan">
      <formula>0</formula>
    </cfRule>
  </conditionalFormatting>
  <conditionalFormatting sqref="E10:F17">
    <cfRule type="cellIs" dxfId="21" priority="1" operator="lessThan">
      <formula>0</formula>
    </cfRule>
    <cfRule type="cellIs" dxfId="20" priority="2" operator="greaterThan">
      <formula>0</formula>
    </cfRule>
  </conditionalFormatting>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0"/>
  <dimension ref="A1:I10"/>
  <sheetViews>
    <sheetView showGridLines="0" topLeftCell="B1" zoomScaleNormal="100" workbookViewId="0">
      <selection activeCell="H2" sqref="H2:I9"/>
    </sheetView>
  </sheetViews>
  <sheetFormatPr defaultRowHeight="15" x14ac:dyDescent="0.25"/>
  <cols>
    <col min="1" max="1" width="27.85546875" customWidth="1"/>
    <col min="2" max="3" width="29.42578125" customWidth="1"/>
    <col min="4" max="4" width="17.42578125" customWidth="1"/>
    <col min="5" max="5" width="29.7109375" style="289" customWidth="1"/>
    <col min="6" max="6" width="29.7109375" style="294" customWidth="1"/>
    <col min="7" max="7" width="4.7109375" customWidth="1"/>
    <col min="8" max="8" width="26.5703125" style="289" customWidth="1"/>
    <col min="9" max="9" width="30.28515625" style="294" customWidth="1"/>
    <col min="10" max="10" width="13" customWidth="1"/>
  </cols>
  <sheetData>
    <row r="1" spans="1:9" ht="17.25" thickBot="1" x14ac:dyDescent="0.35">
      <c r="A1" s="1" t="s">
        <v>296</v>
      </c>
      <c r="E1" s="968" t="s">
        <v>946</v>
      </c>
      <c r="F1" s="969"/>
      <c r="G1" s="293"/>
      <c r="H1" s="953" t="s">
        <v>948</v>
      </c>
      <c r="I1" s="955"/>
    </row>
    <row r="2" spans="1:9" ht="26.25" customHeight="1" thickTop="1" thickBot="1" x14ac:dyDescent="0.3">
      <c r="A2" s="56" t="s">
        <v>131</v>
      </c>
      <c r="B2" s="35" t="s">
        <v>2</v>
      </c>
      <c r="C2" s="35" t="s">
        <v>3</v>
      </c>
      <c r="E2" s="56" t="s">
        <v>2</v>
      </c>
      <c r="F2" s="174" t="s">
        <v>3</v>
      </c>
      <c r="H2" s="56" t="s">
        <v>2</v>
      </c>
      <c r="I2" s="174" t="s">
        <v>3</v>
      </c>
    </row>
    <row r="3" spans="1:9" ht="18.75" customHeight="1" thickTop="1" thickBot="1" x14ac:dyDescent="0.3">
      <c r="A3" s="68" t="s">
        <v>297</v>
      </c>
      <c r="B3" s="77"/>
      <c r="C3" s="77"/>
      <c r="H3" s="292">
        <f>B3+B4-'P&amp;L old'!$D$13</f>
        <v>0</v>
      </c>
      <c r="I3" s="309">
        <f>C3+C4-'P&amp;L old'!$E$13</f>
        <v>0</v>
      </c>
    </row>
    <row r="4" spans="1:9" ht="18.75" customHeight="1" thickBot="1" x14ac:dyDescent="0.3">
      <c r="A4" s="68" t="s">
        <v>298</v>
      </c>
      <c r="B4" s="77"/>
      <c r="C4" s="77"/>
      <c r="H4" s="292">
        <f>H3</f>
        <v>0</v>
      </c>
      <c r="I4" s="295">
        <f>I3</f>
        <v>0</v>
      </c>
    </row>
    <row r="5" spans="1:9" ht="18.75" customHeight="1" thickBot="1" x14ac:dyDescent="0.3">
      <c r="A5" s="68" t="s">
        <v>299</v>
      </c>
      <c r="B5" s="77"/>
      <c r="C5" s="77"/>
      <c r="H5" s="292">
        <f>B5-'P&amp;L old'!$D$9</f>
        <v>0</v>
      </c>
      <c r="I5" s="295">
        <f>C5-'P&amp;L old'!$E$9</f>
        <v>0</v>
      </c>
    </row>
    <row r="6" spans="1:9" ht="18.75" customHeight="1" thickBot="1" x14ac:dyDescent="0.3">
      <c r="A6" s="68" t="s">
        <v>300</v>
      </c>
      <c r="B6" s="77"/>
      <c r="C6" s="77"/>
      <c r="H6" s="332"/>
      <c r="I6" s="333"/>
    </row>
    <row r="7" spans="1:9" ht="18.75" customHeight="1" thickBot="1" x14ac:dyDescent="0.3">
      <c r="A7" s="68" t="s">
        <v>301</v>
      </c>
      <c r="B7" s="77"/>
      <c r="C7" s="77"/>
      <c r="H7" s="292">
        <f>B7-'P&amp;L old'!$D$27</f>
        <v>0</v>
      </c>
      <c r="I7" s="295">
        <f>C7-'P&amp;L old'!$E$27</f>
        <v>0</v>
      </c>
    </row>
    <row r="8" spans="1:9" ht="18.75" customHeight="1" thickBot="1" x14ac:dyDescent="0.3">
      <c r="A8" s="11" t="s">
        <v>302</v>
      </c>
      <c r="B8" s="77"/>
      <c r="C8" s="77"/>
      <c r="H8" s="332"/>
      <c r="I8" s="333"/>
    </row>
    <row r="9" spans="1:9" ht="18.75" customHeight="1" thickBot="1" x14ac:dyDescent="0.3">
      <c r="A9" s="69" t="s">
        <v>303</v>
      </c>
      <c r="B9" s="75">
        <f>SUM(B3:B8)</f>
        <v>0</v>
      </c>
      <c r="C9" s="75">
        <f>SUM(C3:C8)</f>
        <v>0</v>
      </c>
      <c r="E9" s="292">
        <f>SUM(B3:B8)-B9</f>
        <v>0</v>
      </c>
      <c r="F9" s="294">
        <f>SUM(C3:C8)-C9</f>
        <v>0</v>
      </c>
      <c r="H9" s="332"/>
      <c r="I9" s="333"/>
    </row>
    <row r="10" spans="1:9" ht="15.75" thickTop="1" x14ac:dyDescent="0.25">
      <c r="H10" s="292"/>
      <c r="I10" s="295"/>
    </row>
  </sheetData>
  <mergeCells count="2">
    <mergeCell ref="H1:I1"/>
    <mergeCell ref="E1:F1"/>
  </mergeCells>
  <conditionalFormatting sqref="H1">
    <cfRule type="cellIs" priority="5" stopIfTrue="1" operator="greaterThan">
      <formula>0</formula>
    </cfRule>
  </conditionalFormatting>
  <conditionalFormatting sqref="H3:I10">
    <cfRule type="cellIs" dxfId="19" priority="3" operator="lessThan">
      <formula>0</formula>
    </cfRule>
    <cfRule type="cellIs" dxfId="18" priority="4" operator="greaterThan">
      <formula>0</formula>
    </cfRule>
  </conditionalFormatting>
  <conditionalFormatting sqref="E9:F9">
    <cfRule type="cellIs" dxfId="17" priority="1" operator="lessThan">
      <formula>0</formula>
    </cfRule>
    <cfRule type="cellIs" dxfId="16" priority="2" operator="greaterThan">
      <formula>0</formula>
    </cfRule>
  </conditionalFormatting>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1"/>
  <dimension ref="A1:I28"/>
  <sheetViews>
    <sheetView showGridLines="0" topLeftCell="B1" zoomScaleNormal="100" workbookViewId="0">
      <selection activeCell="E2" sqref="E2:F27"/>
    </sheetView>
  </sheetViews>
  <sheetFormatPr defaultRowHeight="15" x14ac:dyDescent="0.25"/>
  <cols>
    <col min="1" max="1" width="27.85546875" customWidth="1"/>
    <col min="2" max="3" width="29.42578125" customWidth="1"/>
    <col min="4" max="4" width="17.42578125" customWidth="1"/>
    <col min="5" max="5" width="29.7109375" style="289" customWidth="1"/>
    <col min="6" max="6" width="29.7109375" style="294" customWidth="1"/>
    <col min="7" max="7" width="4.7109375" customWidth="1"/>
    <col min="8" max="8" width="26.5703125" style="289" customWidth="1"/>
    <col min="9" max="9" width="30.28515625" style="294" customWidth="1"/>
  </cols>
  <sheetData>
    <row r="1" spans="1:9" ht="17.25" thickBot="1" x14ac:dyDescent="0.35">
      <c r="A1" s="1" t="s">
        <v>304</v>
      </c>
      <c r="E1" s="968" t="s">
        <v>946</v>
      </c>
      <c r="F1" s="969"/>
      <c r="G1" s="293"/>
      <c r="H1" s="953" t="s">
        <v>948</v>
      </c>
      <c r="I1" s="955"/>
    </row>
    <row r="2" spans="1:9" ht="26.25" customHeight="1" thickTop="1" thickBot="1" x14ac:dyDescent="0.3">
      <c r="A2" s="56" t="s">
        <v>131</v>
      </c>
      <c r="B2" s="35" t="s">
        <v>2</v>
      </c>
      <c r="C2" s="35" t="s">
        <v>3</v>
      </c>
      <c r="E2" s="56" t="s">
        <v>2</v>
      </c>
      <c r="F2" s="174" t="s">
        <v>3</v>
      </c>
      <c r="H2" s="56" t="s">
        <v>2</v>
      </c>
      <c r="I2" s="174" t="s">
        <v>3</v>
      </c>
    </row>
    <row r="3" spans="1:9" ht="20.25" customHeight="1" thickTop="1" thickBot="1" x14ac:dyDescent="0.3">
      <c r="A3" s="41" t="s">
        <v>305</v>
      </c>
      <c r="B3" s="77"/>
      <c r="C3" s="77"/>
      <c r="E3" s="292">
        <f>SUM(B4,B10)-B3</f>
        <v>0</v>
      </c>
      <c r="F3" s="295">
        <f>SUM(C4,C10)-C3</f>
        <v>0</v>
      </c>
      <c r="H3" s="292">
        <f>B3-'P&amp;L old'!$D$18</f>
        <v>0</v>
      </c>
      <c r="I3" s="295">
        <f>C3-'P&amp;L old'!$E$18</f>
        <v>0</v>
      </c>
    </row>
    <row r="4" spans="1:9" ht="20.25" customHeight="1" thickBot="1" x14ac:dyDescent="0.3">
      <c r="A4" s="125" t="s">
        <v>306</v>
      </c>
      <c r="B4" s="122"/>
      <c r="C4" s="122"/>
      <c r="E4" s="292">
        <f>SUM(B5:B9)-B4</f>
        <v>0</v>
      </c>
      <c r="F4" s="295">
        <f>SUM(C5:C9)-C4</f>
        <v>0</v>
      </c>
      <c r="H4" s="292"/>
      <c r="I4" s="295"/>
    </row>
    <row r="5" spans="1:9" ht="20.25" customHeight="1" thickBot="1" x14ac:dyDescent="0.3">
      <c r="A5" s="11" t="s">
        <v>307</v>
      </c>
      <c r="B5" s="77"/>
      <c r="C5" s="77"/>
      <c r="F5" s="295"/>
      <c r="H5" s="334"/>
      <c r="I5" s="335"/>
    </row>
    <row r="6" spans="1:9" ht="20.25" customHeight="1" thickBot="1" x14ac:dyDescent="0.3">
      <c r="A6" s="11" t="s">
        <v>308</v>
      </c>
      <c r="B6" s="77"/>
      <c r="C6" s="77"/>
      <c r="F6" s="295"/>
      <c r="H6" s="336"/>
      <c r="I6" s="337"/>
    </row>
    <row r="7" spans="1:9" ht="20.25" customHeight="1" thickBot="1" x14ac:dyDescent="0.3">
      <c r="A7" s="11" t="s">
        <v>309</v>
      </c>
      <c r="B7" s="77"/>
      <c r="C7" s="77"/>
      <c r="F7" s="295"/>
      <c r="H7" s="334"/>
      <c r="I7" s="335"/>
    </row>
    <row r="8" spans="1:9" ht="20.25" customHeight="1" thickBot="1" x14ac:dyDescent="0.3">
      <c r="A8" s="11" t="s">
        <v>310</v>
      </c>
      <c r="B8" s="77"/>
      <c r="C8" s="77"/>
      <c r="F8" s="295"/>
      <c r="H8" s="336"/>
      <c r="I8" s="337"/>
    </row>
    <row r="9" spans="1:9" ht="20.25" customHeight="1" thickBot="1" x14ac:dyDescent="0.3">
      <c r="A9" s="11" t="s">
        <v>311</v>
      </c>
      <c r="B9" s="77"/>
      <c r="C9" s="77"/>
      <c r="E9" s="292"/>
      <c r="F9" s="295"/>
      <c r="H9" s="336"/>
      <c r="I9" s="337"/>
    </row>
    <row r="10" spans="1:9" ht="20.25" customHeight="1" thickBot="1" x14ac:dyDescent="0.3">
      <c r="A10" s="125" t="s">
        <v>312</v>
      </c>
      <c r="B10" s="122"/>
      <c r="C10" s="122"/>
      <c r="E10" s="292">
        <f>SUM(B11:B13)-B10</f>
        <v>0</v>
      </c>
      <c r="F10" s="295">
        <f>SUM(C11:C13)-C10</f>
        <v>0</v>
      </c>
      <c r="H10" s="334"/>
      <c r="I10" s="335"/>
    </row>
    <row r="11" spans="1:9" ht="20.25" customHeight="1" thickBot="1" x14ac:dyDescent="0.3">
      <c r="A11" s="11"/>
      <c r="B11" s="77"/>
      <c r="C11" s="77"/>
      <c r="F11" s="295"/>
    </row>
    <row r="12" spans="1:9" ht="20.25" customHeight="1" thickBot="1" x14ac:dyDescent="0.3">
      <c r="A12" s="11"/>
      <c r="B12" s="77"/>
      <c r="C12" s="77"/>
      <c r="F12" s="295"/>
    </row>
    <row r="13" spans="1:9" ht="20.25" customHeight="1" thickBot="1" x14ac:dyDescent="0.3">
      <c r="A13" s="11"/>
      <c r="B13" s="77"/>
      <c r="C13" s="77"/>
      <c r="F13" s="295"/>
    </row>
    <row r="14" spans="1:9" ht="20.25" customHeight="1" thickBot="1" x14ac:dyDescent="0.3">
      <c r="A14" s="41" t="s">
        <v>313</v>
      </c>
      <c r="B14" s="77"/>
      <c r="C14" s="77"/>
      <c r="E14" s="292">
        <f>SUM(B15:B18)-B14</f>
        <v>0</v>
      </c>
      <c r="F14" s="295">
        <f>SUM(C15:C18)-C14</f>
        <v>0</v>
      </c>
    </row>
    <row r="15" spans="1:9" ht="20.25" customHeight="1" thickBot="1" x14ac:dyDescent="0.3">
      <c r="A15" s="11"/>
      <c r="B15" s="77"/>
      <c r="C15" s="77"/>
      <c r="F15" s="295"/>
    </row>
    <row r="16" spans="1:9" ht="20.25" customHeight="1" thickBot="1" x14ac:dyDescent="0.3">
      <c r="A16" s="11"/>
      <c r="B16" s="77"/>
      <c r="C16" s="77"/>
      <c r="F16" s="295"/>
    </row>
    <row r="17" spans="1:9" ht="20.25" customHeight="1" thickBot="1" x14ac:dyDescent="0.3">
      <c r="A17" s="11"/>
      <c r="B17" s="77"/>
      <c r="C17" s="77"/>
      <c r="F17" s="295"/>
    </row>
    <row r="18" spans="1:9" ht="20.25" customHeight="1" thickBot="1" x14ac:dyDescent="0.3">
      <c r="A18" s="11"/>
      <c r="B18" s="77"/>
      <c r="C18" s="77"/>
      <c r="F18" s="295"/>
    </row>
    <row r="19" spans="1:9" ht="20.25" customHeight="1" thickBot="1" x14ac:dyDescent="0.3">
      <c r="A19" s="41" t="s">
        <v>314</v>
      </c>
      <c r="B19" s="77"/>
      <c r="C19" s="77"/>
      <c r="E19" s="292">
        <f>SUM(B20,B22)-B19</f>
        <v>0</v>
      </c>
      <c r="F19" s="295">
        <f>SUM(C20,C22)-C19</f>
        <v>0</v>
      </c>
      <c r="H19" s="292">
        <f>B19-SUM('P&amp;L old'!$D$36,'P&amp;L old'!$D$42,'P&amp;L old'!$D$44,'P&amp;L old'!$D$45,'P&amp;L old'!$D$47,'P&amp;L old'!$D$49,'P&amp;L old'!$D$51,'P&amp;L old'!$D$53)</f>
        <v>0</v>
      </c>
      <c r="I19" s="295">
        <f>C19-SUM('P&amp;L old'!$E$36,'P&amp;L old'!$E$42,'P&amp;L old'!$E$44,'P&amp;L old'!$E$45,'P&amp;L old'!$E$47,'P&amp;L old'!$E$49,'P&amp;L old'!$E$51,'P&amp;L old'!$E$53)</f>
        <v>0</v>
      </c>
    </row>
    <row r="20" spans="1:9" ht="20.25" customHeight="1" thickBot="1" x14ac:dyDescent="0.3">
      <c r="A20" s="125" t="s">
        <v>315</v>
      </c>
      <c r="B20" s="122"/>
      <c r="C20" s="122"/>
      <c r="E20" s="292"/>
      <c r="F20" s="295"/>
      <c r="H20" s="292">
        <f>B20-'P&amp;L old'!$D$49</f>
        <v>0</v>
      </c>
      <c r="I20" s="295">
        <f>C20-'P&amp;L old'!$E$49</f>
        <v>0</v>
      </c>
    </row>
    <row r="21" spans="1:9" ht="20.25" customHeight="1" thickBot="1" x14ac:dyDescent="0.3">
      <c r="A21" s="11" t="s">
        <v>316</v>
      </c>
      <c r="B21" s="77"/>
      <c r="C21" s="77"/>
      <c r="F21" s="295"/>
    </row>
    <row r="22" spans="1:9" ht="20.25" customHeight="1" thickBot="1" x14ac:dyDescent="0.3">
      <c r="A22" s="125" t="s">
        <v>317</v>
      </c>
      <c r="B22" s="122"/>
      <c r="C22" s="122"/>
      <c r="E22" s="292">
        <f>SUM(B23:B24)-B22</f>
        <v>0</v>
      </c>
      <c r="F22" s="295">
        <f>SUM(C23:C24)-C22</f>
        <v>0</v>
      </c>
    </row>
    <row r="23" spans="1:9" ht="20.25" customHeight="1" thickBot="1" x14ac:dyDescent="0.3">
      <c r="A23" s="11"/>
      <c r="B23" s="77"/>
      <c r="C23" s="77"/>
      <c r="F23" s="295"/>
    </row>
    <row r="24" spans="1:9" ht="20.25" customHeight="1" thickBot="1" x14ac:dyDescent="0.3">
      <c r="A24" s="11"/>
      <c r="B24" s="77"/>
      <c r="C24" s="77"/>
      <c r="F24" s="295"/>
    </row>
    <row r="25" spans="1:9" ht="20.25" customHeight="1" thickBot="1" x14ac:dyDescent="0.3">
      <c r="A25" s="101" t="s">
        <v>318</v>
      </c>
      <c r="B25" s="123"/>
      <c r="C25" s="123"/>
      <c r="E25" s="292">
        <f>SUM(B26:B27)-B25</f>
        <v>0</v>
      </c>
      <c r="F25" s="295">
        <f>SUM(C26:C27)-C25</f>
        <v>0</v>
      </c>
      <c r="H25" s="292">
        <f>B25-'P&amp;L old'!$D$61</f>
        <v>0</v>
      </c>
      <c r="I25" s="295">
        <f>C25-'P&amp;L old'!$E$61</f>
        <v>0</v>
      </c>
    </row>
    <row r="26" spans="1:9" ht="20.25" customHeight="1" thickBot="1" x14ac:dyDescent="0.3">
      <c r="A26" s="102"/>
      <c r="B26" s="118"/>
      <c r="C26" s="118"/>
      <c r="F26" s="295"/>
    </row>
    <row r="27" spans="1:9" ht="20.25" customHeight="1" thickBot="1" x14ac:dyDescent="0.3">
      <c r="A27" s="22"/>
      <c r="B27" s="75"/>
      <c r="C27" s="75"/>
      <c r="F27" s="295"/>
    </row>
    <row r="28" spans="1:9" ht="17.25" thickTop="1" x14ac:dyDescent="0.3">
      <c r="A28" s="1"/>
      <c r="F28" s="295"/>
    </row>
  </sheetData>
  <mergeCells count="2">
    <mergeCell ref="E1:F1"/>
    <mergeCell ref="H1:I1"/>
  </mergeCells>
  <conditionalFormatting sqref="H1">
    <cfRule type="cellIs" priority="17" stopIfTrue="1" operator="greaterThan">
      <formula>0</formula>
    </cfRule>
  </conditionalFormatting>
  <conditionalFormatting sqref="H3:I10">
    <cfRule type="cellIs" dxfId="15" priority="15" operator="lessThan">
      <formula>0</formula>
    </cfRule>
    <cfRule type="cellIs" dxfId="14" priority="16" operator="greaterThan">
      <formula>0</formula>
    </cfRule>
  </conditionalFormatting>
  <conditionalFormatting sqref="E9:F9">
    <cfRule type="cellIs" dxfId="13" priority="13" operator="lessThan">
      <formula>0</formula>
    </cfRule>
    <cfRule type="cellIs" dxfId="12" priority="14" operator="greaterThan">
      <formula>0</formula>
    </cfRule>
  </conditionalFormatting>
  <conditionalFormatting sqref="F3">
    <cfRule type="cellIs" dxfId="11" priority="11" operator="lessThan">
      <formula>0</formula>
    </cfRule>
    <cfRule type="cellIs" dxfId="10" priority="12" operator="greaterThan">
      <formula>0</formula>
    </cfRule>
  </conditionalFormatting>
  <conditionalFormatting sqref="F4:F28">
    <cfRule type="cellIs" dxfId="9" priority="9" operator="lessThan">
      <formula>0</formula>
    </cfRule>
    <cfRule type="cellIs" dxfId="8" priority="10" operator="greaterThan">
      <formula>0</formula>
    </cfRule>
  </conditionalFormatting>
  <conditionalFormatting sqref="E3:F26">
    <cfRule type="cellIs" priority="8" stopIfTrue="1" operator="greaterThan">
      <formula>0</formula>
    </cfRule>
  </conditionalFormatting>
  <conditionalFormatting sqref="E3:F29">
    <cfRule type="cellIs" dxfId="7" priority="6" operator="lessThan">
      <formula>0</formula>
    </cfRule>
    <cfRule type="cellIs" dxfId="6" priority="7" operator="greaterThan">
      <formula>0</formula>
    </cfRule>
  </conditionalFormatting>
  <conditionalFormatting sqref="F3">
    <cfRule type="cellIs" dxfId="5" priority="4" operator="lessThan">
      <formula>0</formula>
    </cfRule>
    <cfRule type="cellIs" dxfId="4" priority="5" operator="greaterThan">
      <formula>0</formula>
    </cfRule>
  </conditionalFormatting>
  <conditionalFormatting sqref="H3:I29">
    <cfRule type="cellIs" dxfId="3" priority="1" operator="lessThan">
      <formula>0</formula>
    </cfRule>
    <cfRule type="cellIs" dxfId="2"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B5"/>
  <sheetViews>
    <sheetView showGridLines="0" zoomScaleNormal="100" workbookViewId="0">
      <selection activeCell="A16" sqref="A16"/>
    </sheetView>
  </sheetViews>
  <sheetFormatPr defaultRowHeight="15" x14ac:dyDescent="0.25"/>
  <cols>
    <col min="1" max="2" width="43.28515625" customWidth="1"/>
    <col min="3" max="3" width="19.140625" customWidth="1"/>
  </cols>
  <sheetData>
    <row r="1" spans="1:2" ht="17.25" thickBot="1" x14ac:dyDescent="0.35">
      <c r="A1" s="1" t="s">
        <v>35</v>
      </c>
    </row>
    <row r="2" spans="1:2" ht="21" customHeight="1" thickTop="1" thickBot="1" x14ac:dyDescent="0.3">
      <c r="A2" s="538" t="s">
        <v>20</v>
      </c>
      <c r="B2" s="539" t="s">
        <v>36</v>
      </c>
    </row>
    <row r="3" spans="1:2" ht="23.25" customHeight="1" thickTop="1" thickBot="1" x14ac:dyDescent="0.3">
      <c r="A3" s="9" t="s">
        <v>37</v>
      </c>
      <c r="B3" s="10"/>
    </row>
    <row r="4" spans="1:2" ht="23.25" customHeight="1" thickBot="1" x14ac:dyDescent="0.3">
      <c r="A4" s="13" t="s">
        <v>38</v>
      </c>
      <c r="B4" s="14"/>
    </row>
    <row r="5" spans="1:2" ht="15.75" thickTop="1" x14ac:dyDescent="0.25"/>
  </sheetData>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2"/>
  <dimension ref="A1:C9"/>
  <sheetViews>
    <sheetView showGridLines="0" zoomScaleNormal="100" workbookViewId="0">
      <selection activeCell="A3" sqref="A3:A8"/>
    </sheetView>
  </sheetViews>
  <sheetFormatPr defaultRowHeight="15" x14ac:dyDescent="0.25"/>
  <cols>
    <col min="1" max="1" width="36.7109375" customWidth="1"/>
    <col min="2" max="2" width="26.42578125" customWidth="1"/>
    <col min="3" max="3" width="23.28515625" customWidth="1"/>
    <col min="4" max="4" width="17.42578125" customWidth="1"/>
    <col min="5" max="5" width="19.5703125" customWidth="1"/>
    <col min="6" max="6" width="19.28515625" customWidth="1"/>
    <col min="7" max="7" width="13" customWidth="1"/>
  </cols>
  <sheetData>
    <row r="1" spans="1:3" ht="17.25" thickBot="1" x14ac:dyDescent="0.35">
      <c r="A1" s="1" t="s">
        <v>319</v>
      </c>
    </row>
    <row r="2" spans="1:3" ht="35.25" thickTop="1" thickBot="1" x14ac:dyDescent="0.3">
      <c r="A2" s="56" t="s">
        <v>131</v>
      </c>
      <c r="B2" s="35" t="s">
        <v>2</v>
      </c>
      <c r="C2" s="35" t="s">
        <v>3</v>
      </c>
    </row>
    <row r="3" spans="1:3" ht="29.25" customHeight="1" thickTop="1" thickBot="1" x14ac:dyDescent="0.3">
      <c r="A3" s="119" t="s">
        <v>320</v>
      </c>
      <c r="B3" s="12"/>
      <c r="C3" s="12"/>
    </row>
    <row r="4" spans="1:3" ht="29.25" customHeight="1" thickBot="1" x14ac:dyDescent="0.3">
      <c r="A4" s="126" t="s">
        <v>321</v>
      </c>
      <c r="B4" s="12"/>
      <c r="C4" s="12"/>
    </row>
    <row r="5" spans="1:3" ht="52.5" customHeight="1" thickBot="1" x14ac:dyDescent="0.3">
      <c r="A5" s="116" t="s">
        <v>322</v>
      </c>
      <c r="B5" s="12"/>
      <c r="C5" s="12"/>
    </row>
    <row r="6" spans="1:3" ht="52.5" customHeight="1" thickBot="1" x14ac:dyDescent="0.3">
      <c r="A6" s="11" t="s">
        <v>323</v>
      </c>
      <c r="B6" s="12"/>
      <c r="C6" s="12"/>
    </row>
    <row r="7" spans="1:3" ht="51" customHeight="1" thickBot="1" x14ac:dyDescent="0.3">
      <c r="A7" s="119" t="s">
        <v>324</v>
      </c>
      <c r="B7" s="12"/>
      <c r="C7" s="12"/>
    </row>
    <row r="8" spans="1:3" ht="30.75" customHeight="1" thickBot="1" x14ac:dyDescent="0.3">
      <c r="A8" s="127" t="s">
        <v>325</v>
      </c>
      <c r="B8" s="14"/>
      <c r="C8" s="14"/>
    </row>
    <row r="9" spans="1:3" ht="17.25" thickTop="1" x14ac:dyDescent="0.3">
      <c r="A9" s="1"/>
    </row>
  </sheetData>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3"/>
  <dimension ref="A1:K13"/>
  <sheetViews>
    <sheetView showGridLines="0" zoomScaleNormal="100" workbookViewId="0">
      <selection activeCell="J13" sqref="J13"/>
    </sheetView>
  </sheetViews>
  <sheetFormatPr defaultRowHeight="15" x14ac:dyDescent="0.25"/>
  <cols>
    <col min="1" max="1" width="22.28515625" customWidth="1"/>
    <col min="2" max="7" width="10.7109375" customWidth="1"/>
    <col min="10" max="10" width="24.28515625" style="289" customWidth="1"/>
    <col min="11" max="11" width="31.140625" style="294" customWidth="1"/>
  </cols>
  <sheetData>
    <row r="1" spans="1:11" ht="17.25" thickBot="1" x14ac:dyDescent="0.35">
      <c r="A1" s="1" t="s">
        <v>326</v>
      </c>
      <c r="J1" s="953" t="s">
        <v>948</v>
      </c>
      <c r="K1" s="955"/>
    </row>
    <row r="2" spans="1:11" ht="35.25" customHeight="1" thickTop="1" thickBot="1" x14ac:dyDescent="0.3">
      <c r="A2" s="935" t="s">
        <v>131</v>
      </c>
      <c r="B2" s="937" t="s">
        <v>2</v>
      </c>
      <c r="C2" s="943"/>
      <c r="D2" s="938"/>
      <c r="E2" s="937" t="s">
        <v>3</v>
      </c>
      <c r="F2" s="943"/>
      <c r="G2" s="938"/>
      <c r="J2" s="173" t="s">
        <v>2</v>
      </c>
      <c r="K2" s="56" t="s">
        <v>3</v>
      </c>
    </row>
    <row r="3" spans="1:11" s="128" customFormat="1" ht="16.5" thickTop="1" thickBot="1" x14ac:dyDescent="0.3">
      <c r="A3" s="936"/>
      <c r="B3" s="18" t="s">
        <v>327</v>
      </c>
      <c r="C3" s="18" t="s">
        <v>328</v>
      </c>
      <c r="D3" s="18" t="s">
        <v>329</v>
      </c>
      <c r="E3" s="18" t="s">
        <v>327</v>
      </c>
      <c r="F3" s="18" t="s">
        <v>328</v>
      </c>
      <c r="G3" s="18" t="s">
        <v>329</v>
      </c>
      <c r="J3" s="338"/>
      <c r="K3" s="318"/>
    </row>
    <row r="4" spans="1:11" ht="20.25" customHeight="1" thickTop="1" thickBot="1" x14ac:dyDescent="0.3">
      <c r="A4" s="11" t="s">
        <v>330</v>
      </c>
      <c r="B4" s="76"/>
      <c r="C4" s="103" t="s">
        <v>18</v>
      </c>
      <c r="D4" s="165" t="s">
        <v>18</v>
      </c>
      <c r="E4" s="76"/>
      <c r="F4" s="103" t="s">
        <v>18</v>
      </c>
      <c r="G4" s="165" t="s">
        <v>18</v>
      </c>
      <c r="J4" s="292">
        <f>B4-'P&amp;L old'!$D$55</f>
        <v>0</v>
      </c>
      <c r="K4" s="295">
        <f>E4-'P&amp;L old'!$E$55</f>
        <v>0</v>
      </c>
    </row>
    <row r="5" spans="1:11" ht="20.25" customHeight="1" thickBot="1" x14ac:dyDescent="0.3">
      <c r="A5" s="11" t="s">
        <v>331</v>
      </c>
      <c r="B5" s="103" t="s">
        <v>18</v>
      </c>
      <c r="C5" s="76"/>
      <c r="D5" s="115"/>
      <c r="E5" s="103" t="s">
        <v>18</v>
      </c>
      <c r="F5" s="76"/>
      <c r="G5" s="115"/>
    </row>
    <row r="6" spans="1:11" ht="20.25" customHeight="1" thickBot="1" x14ac:dyDescent="0.3">
      <c r="A6" s="11" t="s">
        <v>332</v>
      </c>
      <c r="B6" s="76"/>
      <c r="C6" s="76"/>
      <c r="D6" s="115"/>
      <c r="E6" s="76"/>
      <c r="F6" s="76"/>
      <c r="G6" s="115"/>
    </row>
    <row r="7" spans="1:11" ht="20.25" customHeight="1" thickBot="1" x14ac:dyDescent="0.3">
      <c r="A7" s="11" t="s">
        <v>333</v>
      </c>
      <c r="B7" s="76"/>
      <c r="C7" s="76"/>
      <c r="D7" s="115"/>
      <c r="E7" s="76"/>
      <c r="F7" s="76"/>
      <c r="G7" s="115"/>
    </row>
    <row r="8" spans="1:11" ht="20.25" customHeight="1" thickBot="1" x14ac:dyDescent="0.3">
      <c r="A8" s="11" t="s">
        <v>334</v>
      </c>
      <c r="B8" s="76"/>
      <c r="C8" s="76"/>
      <c r="D8" s="115"/>
      <c r="E8" s="76"/>
      <c r="F8" s="76"/>
      <c r="G8" s="115"/>
    </row>
    <row r="9" spans="1:11" ht="20.25" customHeight="1" thickBot="1" x14ac:dyDescent="0.3">
      <c r="A9" s="11" t="s">
        <v>14</v>
      </c>
      <c r="B9" s="76"/>
      <c r="C9" s="76"/>
      <c r="D9" s="115"/>
      <c r="E9" s="76"/>
      <c r="F9" s="76"/>
      <c r="G9" s="115"/>
    </row>
    <row r="10" spans="1:11" ht="20.25" customHeight="1" thickBot="1" x14ac:dyDescent="0.3">
      <c r="A10" s="11" t="s">
        <v>335</v>
      </c>
      <c r="B10" s="103" t="s">
        <v>18</v>
      </c>
      <c r="C10" s="76"/>
      <c r="D10" s="115"/>
      <c r="E10" s="103" t="s">
        <v>18</v>
      </c>
      <c r="F10" s="76"/>
      <c r="G10" s="115"/>
      <c r="J10" s="292">
        <f>C10-'P&amp;L old'!$D$57-'P&amp;L old'!$D$64</f>
        <v>0</v>
      </c>
      <c r="K10" s="295">
        <f>F10-'P&amp;L old'!$E$57-'P&amp;L old'!$E$64</f>
        <v>0</v>
      </c>
    </row>
    <row r="11" spans="1:11" ht="20.25" customHeight="1" thickBot="1" x14ac:dyDescent="0.3">
      <c r="A11" s="11" t="s">
        <v>336</v>
      </c>
      <c r="B11" s="103" t="s">
        <v>18</v>
      </c>
      <c r="C11" s="76"/>
      <c r="D11" s="115"/>
      <c r="E11" s="103" t="s">
        <v>18</v>
      </c>
      <c r="F11" s="76"/>
      <c r="G11" s="115"/>
      <c r="J11" s="292">
        <f>C11-'P&amp;L old'!$D$58-'P&amp;L old'!$D$65</f>
        <v>0</v>
      </c>
      <c r="K11" s="295">
        <f>F11-'P&amp;L old'!$E$58-'P&amp;L old'!$E$65</f>
        <v>0</v>
      </c>
    </row>
    <row r="12" spans="1:11" ht="20.25" customHeight="1" thickBot="1" x14ac:dyDescent="0.3">
      <c r="A12" s="13" t="s">
        <v>337</v>
      </c>
      <c r="B12" s="104" t="s">
        <v>18</v>
      </c>
      <c r="C12" s="82">
        <f>C10+C11</f>
        <v>0</v>
      </c>
      <c r="D12" s="164"/>
      <c r="E12" s="104" t="s">
        <v>18</v>
      </c>
      <c r="F12" s="82">
        <f>F10+F11</f>
        <v>0</v>
      </c>
      <c r="G12" s="164"/>
      <c r="J12" s="292">
        <f>C12-'P&amp;L old'!$D$56-'P&amp;L old'!$D$63</f>
        <v>0</v>
      </c>
      <c r="K12" s="295">
        <f>F12-'P&amp;L old'!$E$56-'P&amp;L old'!$E$63</f>
        <v>0</v>
      </c>
    </row>
    <row r="13" spans="1:11" ht="15.75" thickTop="1" x14ac:dyDescent="0.25"/>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1" priority="1" operator="lessThan">
      <formula>0</formula>
    </cfRule>
    <cfRule type="cellIs" dxfId="0" priority="2" operator="greaterThan">
      <formula>0</formula>
    </cfRule>
  </conditionalFormatting>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4"/>
  <dimension ref="A1:I21"/>
  <sheetViews>
    <sheetView showGridLines="0" zoomScaleNormal="100" workbookViewId="0">
      <selection activeCell="A6" sqref="A6:A19"/>
    </sheetView>
  </sheetViews>
  <sheetFormatPr defaultRowHeight="15" x14ac:dyDescent="0.25"/>
  <cols>
    <col min="1" max="1" width="17.7109375" customWidth="1"/>
    <col min="2" max="7" width="11.42578125" customWidth="1"/>
  </cols>
  <sheetData>
    <row r="1" spans="1:9" ht="17.25" thickBot="1" x14ac:dyDescent="0.35">
      <c r="A1" s="1" t="s">
        <v>371</v>
      </c>
    </row>
    <row r="2" spans="1:9" ht="25.5" customHeight="1" thickTop="1" thickBot="1" x14ac:dyDescent="0.3">
      <c r="A2" s="958" t="s">
        <v>372</v>
      </c>
      <c r="B2" s="956" t="s">
        <v>373</v>
      </c>
      <c r="C2" s="970"/>
      <c r="D2" s="970"/>
      <c r="E2" s="956" t="s">
        <v>374</v>
      </c>
      <c r="F2" s="970"/>
      <c r="G2" s="957"/>
      <c r="H2" s="17"/>
      <c r="I2" s="17"/>
    </row>
    <row r="3" spans="1:9" ht="20.25" customHeight="1" thickTop="1" thickBot="1" x14ac:dyDescent="0.3">
      <c r="A3" s="959"/>
      <c r="B3" s="56" t="s">
        <v>375</v>
      </c>
      <c r="C3" s="56" t="s">
        <v>376</v>
      </c>
      <c r="D3" s="571" t="s">
        <v>377</v>
      </c>
      <c r="E3" s="56" t="s">
        <v>375</v>
      </c>
      <c r="F3" s="56" t="s">
        <v>376</v>
      </c>
      <c r="G3" s="56" t="s">
        <v>377</v>
      </c>
      <c r="H3" s="17"/>
      <c r="I3" s="17"/>
    </row>
    <row r="4" spans="1:9" ht="20.25" customHeight="1" thickTop="1" thickBot="1" x14ac:dyDescent="0.3">
      <c r="A4" s="959"/>
      <c r="B4" s="971" t="s">
        <v>378</v>
      </c>
      <c r="C4" s="972"/>
      <c r="D4" s="972"/>
      <c r="E4" s="971" t="s">
        <v>378</v>
      </c>
      <c r="F4" s="972"/>
      <c r="G4" s="975"/>
      <c r="H4" s="17"/>
      <c r="I4" s="17"/>
    </row>
    <row r="5" spans="1:9" ht="24.75" customHeight="1" thickBot="1" x14ac:dyDescent="0.3">
      <c r="A5" s="960"/>
      <c r="B5" s="976" t="s">
        <v>379</v>
      </c>
      <c r="C5" s="977"/>
      <c r="D5" s="977"/>
      <c r="E5" s="976" t="s">
        <v>379</v>
      </c>
      <c r="F5" s="977"/>
      <c r="G5" s="978"/>
      <c r="H5" s="17"/>
      <c r="I5" s="17"/>
    </row>
    <row r="6" spans="1:9" ht="20.25" customHeight="1" thickTop="1" thickBot="1" x14ac:dyDescent="0.3">
      <c r="A6" s="979" t="s">
        <v>380</v>
      </c>
      <c r="B6" s="76"/>
      <c r="C6" s="166"/>
      <c r="D6" s="141"/>
      <c r="E6" s="76"/>
      <c r="F6" s="141"/>
      <c r="G6" s="74"/>
      <c r="H6" s="17"/>
      <c r="I6" s="17"/>
    </row>
    <row r="7" spans="1:9" ht="20.25" customHeight="1" thickBot="1" x14ac:dyDescent="0.3">
      <c r="A7" s="980"/>
      <c r="B7" s="76"/>
      <c r="C7" s="167"/>
      <c r="D7" s="117"/>
      <c r="E7" s="76"/>
      <c r="F7" s="117"/>
      <c r="G7" s="118"/>
      <c r="H7" s="17"/>
      <c r="I7" s="17"/>
    </row>
    <row r="8" spans="1:9" ht="20.25" customHeight="1" thickBot="1" x14ac:dyDescent="0.3">
      <c r="A8" s="973" t="s">
        <v>381</v>
      </c>
      <c r="B8" s="76"/>
      <c r="C8" s="167"/>
      <c r="D8" s="117"/>
      <c r="E8" s="76"/>
      <c r="F8" s="117"/>
      <c r="G8" s="118"/>
      <c r="H8" s="17"/>
      <c r="I8" s="17"/>
    </row>
    <row r="9" spans="1:9" ht="20.25" customHeight="1" thickBot="1" x14ac:dyDescent="0.3">
      <c r="A9" s="974"/>
      <c r="B9" s="76"/>
      <c r="C9" s="167"/>
      <c r="D9" s="117"/>
      <c r="E9" s="76"/>
      <c r="F9" s="117"/>
      <c r="G9" s="118"/>
      <c r="H9" s="17"/>
      <c r="I9" s="17"/>
    </row>
    <row r="10" spans="1:9" ht="20.25" customHeight="1" thickTop="1" thickBot="1" x14ac:dyDescent="0.3">
      <c r="A10" s="979" t="s">
        <v>382</v>
      </c>
      <c r="B10" s="76"/>
      <c r="C10" s="167"/>
      <c r="D10" s="117"/>
      <c r="E10" s="76"/>
      <c r="F10" s="117"/>
      <c r="G10" s="118"/>
      <c r="H10" s="17"/>
      <c r="I10" s="17"/>
    </row>
    <row r="11" spans="1:9" ht="20.25" customHeight="1" thickBot="1" x14ac:dyDescent="0.3">
      <c r="A11" s="980"/>
      <c r="B11" s="76"/>
      <c r="C11" s="167"/>
      <c r="D11" s="117"/>
      <c r="E11" s="76"/>
      <c r="F11" s="117"/>
      <c r="G11" s="118"/>
      <c r="H11" s="17"/>
      <c r="I11" s="17"/>
    </row>
    <row r="12" spans="1:9" ht="20.25" customHeight="1" thickBot="1" x14ac:dyDescent="0.3">
      <c r="A12" s="973" t="s">
        <v>383</v>
      </c>
      <c r="B12" s="76"/>
      <c r="C12" s="167"/>
      <c r="D12" s="117"/>
      <c r="E12" s="76"/>
      <c r="F12" s="117"/>
      <c r="G12" s="118"/>
      <c r="H12" s="17"/>
      <c r="I12" s="17"/>
    </row>
    <row r="13" spans="1:9" ht="20.25" customHeight="1" thickBot="1" x14ac:dyDescent="0.3">
      <c r="A13" s="980"/>
      <c r="B13" s="76"/>
      <c r="C13" s="167"/>
      <c r="D13" s="117"/>
      <c r="E13" s="76"/>
      <c r="F13" s="117"/>
      <c r="G13" s="118"/>
      <c r="H13" s="17"/>
      <c r="I13" s="17"/>
    </row>
    <row r="14" spans="1:9" ht="20.25" customHeight="1" thickBot="1" x14ac:dyDescent="0.3">
      <c r="A14" s="973" t="s">
        <v>384</v>
      </c>
      <c r="B14" s="76"/>
      <c r="C14" s="167"/>
      <c r="D14" s="117"/>
      <c r="E14" s="76"/>
      <c r="F14" s="117"/>
      <c r="G14" s="118"/>
      <c r="H14" s="17"/>
      <c r="I14" s="17"/>
    </row>
    <row r="15" spans="1:9" ht="20.25" customHeight="1" thickBot="1" x14ac:dyDescent="0.3">
      <c r="A15" s="974"/>
      <c r="B15" s="76"/>
      <c r="C15" s="167"/>
      <c r="D15" s="117"/>
      <c r="E15" s="76"/>
      <c r="F15" s="117"/>
      <c r="G15" s="118"/>
      <c r="H15" s="17"/>
      <c r="I15" s="17"/>
    </row>
    <row r="16" spans="1:9" ht="20.25" customHeight="1" thickTop="1" thickBot="1" x14ac:dyDescent="0.3">
      <c r="A16" s="979" t="s">
        <v>385</v>
      </c>
      <c r="B16" s="76"/>
      <c r="C16" s="167"/>
      <c r="D16" s="117"/>
      <c r="E16" s="76"/>
      <c r="F16" s="117"/>
      <c r="G16" s="118"/>
      <c r="H16" s="17"/>
      <c r="I16" s="17"/>
    </row>
    <row r="17" spans="1:9" ht="20.25" customHeight="1" thickBot="1" x14ac:dyDescent="0.3">
      <c r="A17" s="974"/>
      <c r="B17" s="76"/>
      <c r="C17" s="167"/>
      <c r="D17" s="117"/>
      <c r="E17" s="76"/>
      <c r="F17" s="117"/>
      <c r="G17" s="118"/>
      <c r="H17" s="17"/>
      <c r="I17" s="17"/>
    </row>
    <row r="18" spans="1:9" ht="20.25" customHeight="1" thickTop="1" thickBot="1" x14ac:dyDescent="0.3">
      <c r="A18" s="979" t="s">
        <v>287</v>
      </c>
      <c r="B18" s="76"/>
      <c r="C18" s="167"/>
      <c r="D18" s="117"/>
      <c r="E18" s="76"/>
      <c r="F18" s="117"/>
      <c r="G18" s="118"/>
      <c r="H18" s="17"/>
      <c r="I18" s="17"/>
    </row>
    <row r="19" spans="1:9" ht="20.25" customHeight="1" thickBot="1" x14ac:dyDescent="0.3">
      <c r="A19" s="974"/>
      <c r="B19" s="82"/>
      <c r="C19" s="168"/>
      <c r="D19" s="143"/>
      <c r="E19" s="82"/>
      <c r="F19" s="143"/>
      <c r="G19" s="124"/>
      <c r="H19" s="17"/>
      <c r="I19" s="17"/>
    </row>
    <row r="20" spans="1:9" ht="15.75" thickTop="1" x14ac:dyDescent="0.25">
      <c r="A20" s="45"/>
      <c r="B20" s="45"/>
      <c r="C20" s="45"/>
      <c r="D20" s="45"/>
      <c r="E20" s="45"/>
      <c r="F20" s="45"/>
      <c r="G20" s="45"/>
      <c r="H20" s="17"/>
      <c r="I20" s="17"/>
    </row>
    <row r="21" spans="1:9" x14ac:dyDescent="0.25">
      <c r="A21" s="169"/>
      <c r="B21" s="17"/>
      <c r="C21" s="17"/>
      <c r="D21" s="17"/>
      <c r="E21" s="17"/>
      <c r="F21" s="17"/>
      <c r="G21" s="17"/>
      <c r="H21" s="17"/>
      <c r="I21" s="17"/>
    </row>
  </sheetData>
  <mergeCells count="14">
    <mergeCell ref="A18:A19"/>
    <mergeCell ref="A16:A17"/>
    <mergeCell ref="A14:A15"/>
    <mergeCell ref="A12:A13"/>
    <mergeCell ref="A10:A11"/>
    <mergeCell ref="B2:D2"/>
    <mergeCell ref="E2:G2"/>
    <mergeCell ref="B4:D4"/>
    <mergeCell ref="A2:A5"/>
    <mergeCell ref="A8:A9"/>
    <mergeCell ref="E4:G4"/>
    <mergeCell ref="B5:D5"/>
    <mergeCell ref="E5:G5"/>
    <mergeCell ref="A6:A7"/>
  </mergeCells>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5"/>
  <dimension ref="A1:D29"/>
  <sheetViews>
    <sheetView showGridLines="0" zoomScaleNormal="100" workbookViewId="0">
      <selection activeCell="A19" sqref="A19"/>
    </sheetView>
  </sheetViews>
  <sheetFormatPr defaultRowHeight="15" x14ac:dyDescent="0.25"/>
  <cols>
    <col min="1" max="1" width="25.7109375" customWidth="1"/>
    <col min="2" max="2" width="13.42578125" customWidth="1"/>
    <col min="3" max="4" width="23.5703125" customWidth="1"/>
    <col min="5" max="5" width="18.5703125" customWidth="1"/>
    <col min="6" max="6" width="18.42578125" customWidth="1"/>
    <col min="7" max="7" width="21.140625" customWidth="1"/>
  </cols>
  <sheetData>
    <row r="1" spans="1:4" ht="16.5" x14ac:dyDescent="0.3">
      <c r="A1" s="1" t="s">
        <v>386</v>
      </c>
    </row>
    <row r="2" spans="1:4" ht="17.25" thickBot="1" x14ac:dyDescent="0.35">
      <c r="A2" s="5" t="s">
        <v>8</v>
      </c>
    </row>
    <row r="3" spans="1:4" ht="19.5" customHeight="1" thickTop="1" thickBot="1" x14ac:dyDescent="0.3">
      <c r="A3" s="935" t="s">
        <v>387</v>
      </c>
      <c r="B3" s="935" t="s">
        <v>388</v>
      </c>
      <c r="C3" s="937" t="s">
        <v>389</v>
      </c>
      <c r="D3" s="938"/>
    </row>
    <row r="4" spans="1:4" ht="33" customHeight="1" thickTop="1" thickBot="1" x14ac:dyDescent="0.3">
      <c r="A4" s="936"/>
      <c r="B4" s="936"/>
      <c r="C4" s="35" t="s">
        <v>2</v>
      </c>
      <c r="D4" s="35" t="s">
        <v>390</v>
      </c>
    </row>
    <row r="5" spans="1:4" ht="18.75" customHeight="1" thickTop="1" thickBot="1" x14ac:dyDescent="0.3">
      <c r="A5" s="129"/>
      <c r="B5" s="132"/>
      <c r="C5" s="77"/>
      <c r="D5" s="77"/>
    </row>
    <row r="6" spans="1:4" ht="18.75" customHeight="1" thickBot="1" x14ac:dyDescent="0.3">
      <c r="A6" s="129"/>
      <c r="B6" s="132"/>
      <c r="C6" s="77"/>
      <c r="D6" s="77"/>
    </row>
    <row r="7" spans="1:4" ht="18.75" customHeight="1" thickBot="1" x14ac:dyDescent="0.3">
      <c r="A7" s="130"/>
      <c r="B7" s="120"/>
      <c r="C7" s="77"/>
      <c r="D7" s="77"/>
    </row>
    <row r="8" spans="1:4" ht="18.75" customHeight="1" thickBot="1" x14ac:dyDescent="0.3">
      <c r="A8" s="130"/>
      <c r="B8" s="120"/>
      <c r="C8" s="77"/>
      <c r="D8" s="77"/>
    </row>
    <row r="9" spans="1:4" ht="18.75" customHeight="1" thickBot="1" x14ac:dyDescent="0.3">
      <c r="A9" s="130"/>
      <c r="B9" s="120"/>
      <c r="C9" s="77"/>
      <c r="D9" s="77"/>
    </row>
    <row r="10" spans="1:4" ht="18.75" customHeight="1" thickBot="1" x14ac:dyDescent="0.3">
      <c r="A10" s="130"/>
      <c r="B10" s="120"/>
      <c r="C10" s="77"/>
      <c r="D10" s="77"/>
    </row>
    <row r="11" spans="1:4" ht="18.75" customHeight="1" thickBot="1" x14ac:dyDescent="0.3">
      <c r="A11" s="130"/>
      <c r="B11" s="120"/>
      <c r="C11" s="77"/>
      <c r="D11" s="77"/>
    </row>
    <row r="12" spans="1:4" ht="18.75" customHeight="1" thickBot="1" x14ac:dyDescent="0.3">
      <c r="A12" s="130"/>
      <c r="B12" s="120"/>
      <c r="C12" s="77"/>
      <c r="D12" s="77"/>
    </row>
    <row r="13" spans="1:4" ht="18.75" customHeight="1" thickBot="1" x14ac:dyDescent="0.3">
      <c r="A13" s="129"/>
      <c r="B13" s="132"/>
      <c r="C13" s="77"/>
      <c r="D13" s="77"/>
    </row>
    <row r="14" spans="1:4" ht="18.75" customHeight="1" thickBot="1" x14ac:dyDescent="0.3">
      <c r="A14" s="131"/>
      <c r="B14" s="121"/>
      <c r="C14" s="75"/>
      <c r="D14" s="75"/>
    </row>
    <row r="15" spans="1:4" ht="15.75" thickTop="1" x14ac:dyDescent="0.25">
      <c r="A15" s="17"/>
      <c r="B15" s="17"/>
      <c r="C15" s="17"/>
      <c r="D15" s="17"/>
    </row>
    <row r="16" spans="1:4" ht="15.75" thickBot="1" x14ac:dyDescent="0.3">
      <c r="A16" s="17" t="s">
        <v>391</v>
      </c>
      <c r="B16" s="17"/>
      <c r="C16" s="17"/>
      <c r="D16" s="17"/>
    </row>
    <row r="17" spans="1:4" ht="19.5" customHeight="1" thickTop="1" thickBot="1" x14ac:dyDescent="0.3">
      <c r="A17" s="935" t="s">
        <v>452</v>
      </c>
      <c r="B17" s="935" t="s">
        <v>388</v>
      </c>
      <c r="C17" s="937" t="s">
        <v>389</v>
      </c>
      <c r="D17" s="938"/>
    </row>
    <row r="18" spans="1:4" ht="33" customHeight="1" thickTop="1" thickBot="1" x14ac:dyDescent="0.3">
      <c r="A18" s="936"/>
      <c r="B18" s="936"/>
      <c r="C18" s="35" t="s">
        <v>2</v>
      </c>
      <c r="D18" s="35" t="s">
        <v>390</v>
      </c>
    </row>
    <row r="19" spans="1:4" ht="18.75" customHeight="1" thickTop="1" thickBot="1" x14ac:dyDescent="0.3">
      <c r="A19" s="105"/>
      <c r="B19" s="120"/>
      <c r="C19" s="77"/>
      <c r="D19" s="77"/>
    </row>
    <row r="20" spans="1:4" ht="18.75" customHeight="1" thickBot="1" x14ac:dyDescent="0.3">
      <c r="A20" s="105"/>
      <c r="B20" s="120"/>
      <c r="C20" s="77"/>
      <c r="D20" s="77"/>
    </row>
    <row r="21" spans="1:4" ht="18.75" customHeight="1" thickBot="1" x14ac:dyDescent="0.3">
      <c r="A21" s="105"/>
      <c r="B21" s="120"/>
      <c r="C21" s="77"/>
      <c r="D21" s="77"/>
    </row>
    <row r="22" spans="1:4" ht="18.75" customHeight="1" thickBot="1" x14ac:dyDescent="0.3">
      <c r="A22" s="105"/>
      <c r="B22" s="120"/>
      <c r="C22" s="77"/>
      <c r="D22" s="77"/>
    </row>
    <row r="23" spans="1:4" ht="18.75" customHeight="1" thickBot="1" x14ac:dyDescent="0.3">
      <c r="A23" s="105"/>
      <c r="B23" s="120"/>
      <c r="C23" s="77"/>
      <c r="D23" s="77"/>
    </row>
    <row r="24" spans="1:4" ht="18.75" customHeight="1" thickBot="1" x14ac:dyDescent="0.3">
      <c r="A24" s="105"/>
      <c r="B24" s="120"/>
      <c r="C24" s="77"/>
      <c r="D24" s="77"/>
    </row>
    <row r="25" spans="1:4" ht="18.75" customHeight="1" thickBot="1" x14ac:dyDescent="0.3">
      <c r="A25" s="105"/>
      <c r="B25" s="120"/>
      <c r="C25" s="77"/>
      <c r="D25" s="77"/>
    </row>
    <row r="26" spans="1:4" ht="18.75" customHeight="1" thickBot="1" x14ac:dyDescent="0.3">
      <c r="A26" s="105"/>
      <c r="B26" s="120"/>
      <c r="C26" s="77"/>
      <c r="D26" s="77"/>
    </row>
    <row r="27" spans="1:4" ht="18.75" customHeight="1" thickBot="1" x14ac:dyDescent="0.3">
      <c r="A27" s="106"/>
      <c r="B27" s="121"/>
      <c r="C27" s="75"/>
      <c r="D27" s="75"/>
    </row>
    <row r="28" spans="1:4" ht="17.25" thickTop="1" x14ac:dyDescent="0.3">
      <c r="A28" s="2"/>
    </row>
    <row r="29" spans="1:4" ht="16.5" x14ac:dyDescent="0.3">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92D050"/>
  </sheetPr>
  <dimension ref="A1:AH955"/>
  <sheetViews>
    <sheetView showGridLines="0" tabSelected="1" view="pageBreakPreview" topLeftCell="B1" zoomScaleNormal="115" zoomScaleSheetLayoutView="100" workbookViewId="0">
      <pane ySplit="1" topLeftCell="A945" activePane="bottomLeft" state="frozen"/>
      <selection pane="bottomLeft" activeCell="D930" sqref="D930:M930"/>
    </sheetView>
  </sheetViews>
  <sheetFormatPr defaultColWidth="9.140625" defaultRowHeight="14.25" customHeight="1" x14ac:dyDescent="0.2"/>
  <cols>
    <col min="1" max="1" width="3.42578125" style="549" customWidth="1"/>
    <col min="2" max="2" width="1.5703125" style="15" customWidth="1"/>
    <col min="3" max="34" width="3.42578125" style="15" customWidth="1"/>
    <col min="35" max="16384" width="9.140625" style="15"/>
  </cols>
  <sheetData>
    <row r="1" spans="1:34" s="555" customFormat="1" ht="15.75" customHeight="1" thickBot="1" x14ac:dyDescent="0.25">
      <c r="A1" s="584" t="s">
        <v>1347</v>
      </c>
      <c r="B1" s="1080" t="s">
        <v>1345</v>
      </c>
      <c r="C1" s="1080"/>
      <c r="D1" s="1080"/>
      <c r="E1" s="1080"/>
      <c r="F1" s="1080"/>
      <c r="G1" s="1080"/>
      <c r="H1" s="1080"/>
      <c r="I1" s="1080"/>
      <c r="J1" s="1080"/>
      <c r="K1" s="1080"/>
      <c r="L1" s="1080"/>
      <c r="M1" s="1080"/>
      <c r="N1" s="1080"/>
      <c r="O1" s="1080"/>
      <c r="P1" s="1080"/>
      <c r="Q1" s="1080"/>
      <c r="R1" s="1080"/>
      <c r="S1" s="1080"/>
      <c r="T1" s="1080"/>
      <c r="U1" s="1080"/>
      <c r="V1" s="1080"/>
      <c r="W1" s="1080"/>
      <c r="X1" s="1080"/>
      <c r="Y1" s="1080"/>
      <c r="Z1" s="1080"/>
      <c r="AA1" s="1080"/>
      <c r="AB1" s="1080"/>
      <c r="AC1" s="1080"/>
      <c r="AD1" s="1080"/>
      <c r="AE1" s="1080"/>
      <c r="AF1" s="1080"/>
      <c r="AG1" s="1080"/>
      <c r="AH1" s="1081"/>
    </row>
    <row r="2" spans="1:34" s="537" customFormat="1" ht="9" customHeight="1" x14ac:dyDescent="0.2">
      <c r="A2" s="549"/>
    </row>
    <row r="3" spans="1:34" s="537" customFormat="1" ht="15" customHeight="1" x14ac:dyDescent="0.2">
      <c r="A3" s="549"/>
      <c r="D3" s="711" t="s">
        <v>1973</v>
      </c>
      <c r="E3" s="709"/>
      <c r="F3" s="709"/>
      <c r="G3" s="709"/>
      <c r="H3" s="709"/>
      <c r="I3" s="709"/>
      <c r="J3" s="710"/>
      <c r="K3" s="719"/>
      <c r="L3" s="712" t="s">
        <v>1121</v>
      </c>
      <c r="M3" s="713" t="s">
        <v>2021</v>
      </c>
      <c r="N3" s="714" t="s">
        <v>2022</v>
      </c>
      <c r="O3" s="714" t="s">
        <v>2021</v>
      </c>
      <c r="P3" s="714" t="s">
        <v>2023</v>
      </c>
      <c r="Q3" s="714" t="s">
        <v>2021</v>
      </c>
      <c r="R3" s="714" t="s">
        <v>2024</v>
      </c>
      <c r="S3" s="714" t="s">
        <v>2025</v>
      </c>
      <c r="T3" s="714" t="s">
        <v>2025</v>
      </c>
      <c r="U3" s="714" t="s">
        <v>2026</v>
      </c>
      <c r="V3" s="715" t="s">
        <v>2027</v>
      </c>
      <c r="X3" s="712" t="s">
        <v>964</v>
      </c>
      <c r="Y3" s="713" t="s">
        <v>2028</v>
      </c>
      <c r="Z3" s="714" t="s">
        <v>2029</v>
      </c>
      <c r="AA3" s="714" t="s">
        <v>2028</v>
      </c>
      <c r="AB3" s="714" t="s">
        <v>2025</v>
      </c>
      <c r="AC3" s="714" t="s">
        <v>2023</v>
      </c>
      <c r="AD3" s="714" t="s">
        <v>2030</v>
      </c>
      <c r="AE3" s="714" t="s">
        <v>2024</v>
      </c>
      <c r="AF3" s="715" t="s">
        <v>2031</v>
      </c>
      <c r="AG3" s="722"/>
      <c r="AH3" s="722"/>
    </row>
    <row r="4" spans="1:34" s="537" customFormat="1" ht="15" hidden="1" customHeight="1" x14ac:dyDescent="0.2">
      <c r="A4" s="549"/>
      <c r="D4" s="721"/>
      <c r="E4" s="719"/>
      <c r="F4" s="719"/>
      <c r="G4" s="719"/>
      <c r="H4" s="719"/>
      <c r="I4" s="719"/>
      <c r="J4" s="719"/>
      <c r="K4" s="719"/>
      <c r="W4" s="712"/>
      <c r="X4" s="722"/>
      <c r="Y4" s="722"/>
      <c r="Z4" s="722"/>
      <c r="AA4" s="722"/>
      <c r="AB4" s="722"/>
      <c r="AC4" s="722"/>
      <c r="AD4" s="722"/>
      <c r="AE4" s="722"/>
      <c r="AF4" s="722"/>
      <c r="AG4" s="722"/>
    </row>
    <row r="5" spans="1:34" s="537" customFormat="1" ht="15" customHeight="1" x14ac:dyDescent="0.2">
      <c r="A5" s="549"/>
      <c r="D5" s="721" t="s">
        <v>1971</v>
      </c>
      <c r="E5" s="719"/>
      <c r="F5" s="719"/>
      <c r="G5" s="719"/>
      <c r="H5" s="719"/>
      <c r="I5" s="719"/>
      <c r="J5" s="719"/>
      <c r="K5" s="719"/>
      <c r="W5" s="712"/>
      <c r="X5" s="722"/>
      <c r="Y5" s="722"/>
      <c r="Z5" s="722"/>
      <c r="AA5" s="722"/>
      <c r="AB5" s="722"/>
      <c r="AC5" s="722"/>
      <c r="AD5" s="722"/>
      <c r="AE5" s="722"/>
      <c r="AF5" s="722"/>
      <c r="AG5" s="722"/>
    </row>
    <row r="6" spans="1:34" s="537" customFormat="1" ht="21.75" customHeight="1" x14ac:dyDescent="0.2">
      <c r="A6" s="549"/>
    </row>
    <row r="7" spans="1:34" s="537" customFormat="1" x14ac:dyDescent="0.2">
      <c r="A7" s="549"/>
      <c r="D7" s="536" t="s">
        <v>1201</v>
      </c>
    </row>
    <row r="8" spans="1:34" s="537" customFormat="1" x14ac:dyDescent="0.2">
      <c r="A8" s="549"/>
      <c r="D8" s="536"/>
    </row>
    <row r="9" spans="1:34" s="537" customFormat="1" ht="15" customHeight="1" x14ac:dyDescent="0.2">
      <c r="A9" s="549"/>
      <c r="D9" s="1078" t="s">
        <v>1977</v>
      </c>
      <c r="E9" s="1241"/>
      <c r="F9" s="1241"/>
      <c r="G9" s="1241"/>
      <c r="H9" s="1241"/>
      <c r="I9" s="1241"/>
      <c r="J9" s="1241"/>
      <c r="K9" s="1241"/>
      <c r="L9" s="1241"/>
      <c r="M9" s="1241"/>
      <c r="N9" s="1241"/>
      <c r="O9" s="1241"/>
      <c r="P9" s="1241"/>
      <c r="Q9" s="1241"/>
      <c r="R9" s="1241"/>
      <c r="S9" s="1241"/>
      <c r="T9" s="1241"/>
      <c r="U9" s="1241"/>
      <c r="V9" s="1241"/>
      <c r="W9" s="1241"/>
      <c r="X9" s="1241"/>
      <c r="Y9" s="1241"/>
      <c r="Z9" s="1241"/>
      <c r="AA9" s="1241"/>
      <c r="AB9" s="1241"/>
      <c r="AC9" s="1241"/>
      <c r="AD9" s="1241"/>
      <c r="AE9" s="1241"/>
      <c r="AF9" s="1241"/>
      <c r="AG9" s="1241"/>
    </row>
    <row r="10" spans="1:34" s="537" customFormat="1" x14ac:dyDescent="0.2">
      <c r="A10" s="549"/>
      <c r="D10" s="1241"/>
      <c r="E10" s="1241"/>
      <c r="F10" s="1241"/>
      <c r="G10" s="1241"/>
      <c r="H10" s="1241"/>
      <c r="I10" s="1241"/>
      <c r="J10" s="1241"/>
      <c r="K10" s="1241"/>
      <c r="L10" s="1241"/>
      <c r="M10" s="1241"/>
      <c r="N10" s="1241"/>
      <c r="O10" s="1241"/>
      <c r="P10" s="1241"/>
      <c r="Q10" s="1241"/>
      <c r="R10" s="1241"/>
      <c r="S10" s="1241"/>
      <c r="T10" s="1241"/>
      <c r="U10" s="1241"/>
      <c r="V10" s="1241"/>
      <c r="W10" s="1241"/>
      <c r="X10" s="1241"/>
      <c r="Y10" s="1241"/>
      <c r="Z10" s="1241"/>
      <c r="AA10" s="1241"/>
      <c r="AB10" s="1241"/>
      <c r="AC10" s="1241"/>
      <c r="AD10" s="1241"/>
      <c r="AE10" s="1241"/>
      <c r="AF10" s="1241"/>
      <c r="AG10" s="1241"/>
    </row>
    <row r="11" spans="1:34" s="537" customFormat="1" x14ac:dyDescent="0.2">
      <c r="A11" s="549"/>
      <c r="D11" s="1241"/>
      <c r="E11" s="1241"/>
      <c r="F11" s="1241"/>
      <c r="G11" s="1241"/>
      <c r="H11" s="1241"/>
      <c r="I11" s="1241"/>
      <c r="J11" s="1241"/>
      <c r="K11" s="1241"/>
      <c r="L11" s="1241"/>
      <c r="M11" s="1241"/>
      <c r="N11" s="1241"/>
      <c r="O11" s="1241"/>
      <c r="P11" s="1241"/>
      <c r="Q11" s="1241"/>
      <c r="R11" s="1241"/>
      <c r="S11" s="1241"/>
      <c r="T11" s="1241"/>
      <c r="U11" s="1241"/>
      <c r="V11" s="1241"/>
      <c r="W11" s="1241"/>
      <c r="X11" s="1241"/>
      <c r="Y11" s="1241"/>
      <c r="Z11" s="1241"/>
      <c r="AA11" s="1241"/>
      <c r="AB11" s="1241"/>
      <c r="AC11" s="1241"/>
      <c r="AD11" s="1241"/>
      <c r="AE11" s="1241"/>
      <c r="AF11" s="1241"/>
      <c r="AG11" s="1241"/>
    </row>
    <row r="12" spans="1:34" s="537" customFormat="1" x14ac:dyDescent="0.2">
      <c r="A12" s="549"/>
      <c r="D12" s="1241"/>
      <c r="E12" s="1241"/>
      <c r="F12" s="1241"/>
      <c r="G12" s="1241"/>
      <c r="H12" s="1241"/>
      <c r="I12" s="1241"/>
      <c r="J12" s="1241"/>
      <c r="K12" s="1241"/>
      <c r="L12" s="1241"/>
      <c r="M12" s="1241"/>
      <c r="N12" s="1241"/>
      <c r="O12" s="1241"/>
      <c r="P12" s="1241"/>
      <c r="Q12" s="1241"/>
      <c r="R12" s="1241"/>
      <c r="S12" s="1241"/>
      <c r="T12" s="1241"/>
      <c r="U12" s="1241"/>
      <c r="V12" s="1241"/>
      <c r="W12" s="1241"/>
      <c r="X12" s="1241"/>
      <c r="Y12" s="1241"/>
      <c r="Z12" s="1241"/>
      <c r="AA12" s="1241"/>
      <c r="AB12" s="1241"/>
      <c r="AC12" s="1241"/>
      <c r="AD12" s="1241"/>
      <c r="AE12" s="1241"/>
      <c r="AF12" s="1241"/>
      <c r="AG12" s="1241"/>
    </row>
    <row r="13" spans="1:34" s="537" customFormat="1" ht="15" customHeight="1" x14ac:dyDescent="0.2">
      <c r="A13" s="549"/>
      <c r="D13" s="1078" t="s">
        <v>1978</v>
      </c>
      <c r="E13" s="1241"/>
      <c r="F13" s="1241"/>
      <c r="G13" s="1241"/>
      <c r="H13" s="1241"/>
      <c r="I13" s="1241"/>
      <c r="J13" s="1241"/>
      <c r="K13" s="1241"/>
      <c r="L13" s="1241"/>
      <c r="M13" s="1241"/>
      <c r="N13" s="1241"/>
      <c r="O13" s="1241"/>
      <c r="P13" s="1241"/>
      <c r="Q13" s="1241"/>
      <c r="R13" s="1241"/>
      <c r="S13" s="1241"/>
      <c r="T13" s="1241"/>
      <c r="U13" s="1241"/>
      <c r="V13" s="1241"/>
      <c r="W13" s="1241"/>
      <c r="X13" s="1241"/>
      <c r="Y13" s="1241"/>
      <c r="Z13" s="1241"/>
      <c r="AA13" s="1241"/>
      <c r="AB13" s="1241"/>
      <c r="AC13" s="1241"/>
      <c r="AD13" s="1241"/>
      <c r="AE13" s="1241"/>
      <c r="AF13" s="1241"/>
      <c r="AG13" s="1241"/>
    </row>
    <row r="14" spans="1:34" s="537" customFormat="1" x14ac:dyDescent="0.2">
      <c r="A14" s="549"/>
      <c r="D14" s="1241"/>
      <c r="E14" s="1241"/>
      <c r="F14" s="1241"/>
      <c r="G14" s="1241"/>
      <c r="H14" s="1241"/>
      <c r="I14" s="1241"/>
      <c r="J14" s="1241"/>
      <c r="K14" s="1241"/>
      <c r="L14" s="1241"/>
      <c r="M14" s="1241"/>
      <c r="N14" s="1241"/>
      <c r="O14" s="1241"/>
      <c r="P14" s="1241"/>
      <c r="Q14" s="1241"/>
      <c r="R14" s="1241"/>
      <c r="S14" s="1241"/>
      <c r="T14" s="1241"/>
      <c r="U14" s="1241"/>
      <c r="V14" s="1241"/>
      <c r="W14" s="1241"/>
      <c r="X14" s="1241"/>
      <c r="Y14" s="1241"/>
      <c r="Z14" s="1241"/>
      <c r="AA14" s="1241"/>
      <c r="AB14" s="1241"/>
      <c r="AC14" s="1241"/>
      <c r="AD14" s="1241"/>
      <c r="AE14" s="1241"/>
      <c r="AF14" s="1241"/>
      <c r="AG14" s="1241"/>
    </row>
    <row r="15" spans="1:34" s="537" customFormat="1" x14ac:dyDescent="0.2">
      <c r="A15" s="549"/>
      <c r="D15" s="548" t="s">
        <v>1196</v>
      </c>
    </row>
    <row r="16" spans="1:34" s="537" customFormat="1" x14ac:dyDescent="0.2">
      <c r="A16" s="549"/>
      <c r="D16" s="548" t="s">
        <v>1197</v>
      </c>
      <c r="E16" s="548" t="s">
        <v>1979</v>
      </c>
      <c r="F16" s="548"/>
      <c r="G16" s="548"/>
      <c r="H16" s="548"/>
      <c r="I16" s="548"/>
      <c r="J16" s="548"/>
      <c r="K16" s="548"/>
      <c r="L16" s="548"/>
    </row>
    <row r="17" spans="1:33" s="537" customFormat="1" x14ac:dyDescent="0.2">
      <c r="A17" s="549"/>
      <c r="D17" s="548" t="s">
        <v>496</v>
      </c>
      <c r="E17" s="548" t="s">
        <v>1980</v>
      </c>
      <c r="F17" s="548"/>
      <c r="G17" s="548"/>
      <c r="H17" s="548"/>
      <c r="I17" s="548"/>
      <c r="J17" s="548"/>
      <c r="K17" s="548"/>
      <c r="L17" s="548"/>
    </row>
    <row r="18" spans="1:33" s="537" customFormat="1" x14ac:dyDescent="0.2">
      <c r="A18" s="549"/>
      <c r="D18" s="548" t="s">
        <v>499</v>
      </c>
      <c r="E18" s="548" t="s">
        <v>1981</v>
      </c>
      <c r="F18" s="548"/>
      <c r="G18" s="548"/>
      <c r="H18" s="548"/>
      <c r="I18" s="548"/>
      <c r="J18" s="548"/>
      <c r="K18" s="548"/>
      <c r="L18" s="548"/>
    </row>
    <row r="19" spans="1:33" s="537" customFormat="1" x14ac:dyDescent="0.2">
      <c r="A19" s="549"/>
      <c r="D19" s="548"/>
      <c r="E19" s="548" t="s">
        <v>1982</v>
      </c>
      <c r="F19" s="548"/>
      <c r="G19" s="548"/>
      <c r="H19" s="548"/>
      <c r="I19" s="548"/>
      <c r="J19" s="548"/>
      <c r="K19" s="548"/>
      <c r="L19" s="548"/>
    </row>
    <row r="20" spans="1:33" s="537" customFormat="1" x14ac:dyDescent="0.2">
      <c r="A20" s="549"/>
      <c r="D20" s="548" t="s">
        <v>502</v>
      </c>
      <c r="E20" s="548" t="s">
        <v>1983</v>
      </c>
      <c r="F20" s="548"/>
      <c r="G20" s="548"/>
      <c r="H20" s="548"/>
      <c r="I20" s="548"/>
      <c r="J20" s="548"/>
      <c r="K20" s="548"/>
      <c r="L20" s="548"/>
    </row>
    <row r="21" spans="1:33" s="537" customFormat="1" x14ac:dyDescent="0.2">
      <c r="A21" s="549"/>
      <c r="D21" s="548"/>
      <c r="E21" s="548" t="s">
        <v>1984</v>
      </c>
      <c r="F21" s="548"/>
      <c r="G21" s="548"/>
      <c r="H21" s="548"/>
      <c r="I21" s="548"/>
      <c r="J21" s="548"/>
      <c r="K21" s="548"/>
      <c r="L21" s="548"/>
    </row>
    <row r="22" spans="1:33" s="537" customFormat="1" x14ac:dyDescent="0.2">
      <c r="A22" s="549"/>
      <c r="D22" s="548"/>
      <c r="E22" s="548" t="s">
        <v>1985</v>
      </c>
      <c r="F22" s="548"/>
      <c r="G22" s="548"/>
      <c r="H22" s="548"/>
      <c r="I22" s="548"/>
      <c r="J22" s="548"/>
      <c r="K22" s="548"/>
      <c r="L22" s="548"/>
    </row>
    <row r="23" spans="1:33" s="537" customFormat="1" x14ac:dyDescent="0.2">
      <c r="A23" s="549"/>
      <c r="D23" s="548"/>
      <c r="E23" s="548"/>
      <c r="F23" s="548"/>
      <c r="G23" s="548"/>
      <c r="H23" s="548"/>
      <c r="I23" s="548"/>
      <c r="J23" s="548"/>
      <c r="K23" s="548"/>
      <c r="L23" s="548"/>
    </row>
    <row r="24" spans="1:33" s="537" customFormat="1" x14ac:dyDescent="0.2">
      <c r="A24" s="549"/>
      <c r="D24" s="548" t="s">
        <v>1198</v>
      </c>
      <c r="E24" s="548"/>
      <c r="F24" s="548"/>
      <c r="G24" s="548"/>
      <c r="H24" s="548"/>
      <c r="I24" s="548"/>
      <c r="J24" s="548"/>
      <c r="K24" s="548"/>
      <c r="L24" s="548"/>
    </row>
    <row r="25" spans="1:33" s="537" customFormat="1" ht="15" thickBot="1" x14ac:dyDescent="0.25">
      <c r="A25" s="549"/>
    </row>
    <row r="26" spans="1:33" s="537" customFormat="1" ht="34.5" customHeight="1" thickBot="1" x14ac:dyDescent="0.25">
      <c r="A26" s="549">
        <v>1</v>
      </c>
      <c r="D26" s="1244" t="s">
        <v>1</v>
      </c>
      <c r="E26" s="1244"/>
      <c r="F26" s="1244"/>
      <c r="G26" s="1244"/>
      <c r="H26" s="1244"/>
      <c r="I26" s="1244"/>
      <c r="J26" s="1244"/>
      <c r="K26" s="1244"/>
      <c r="L26" s="1244"/>
      <c r="M26" s="1244"/>
      <c r="N26" s="1244"/>
      <c r="O26" s="1244"/>
      <c r="P26" s="1244" t="s">
        <v>2</v>
      </c>
      <c r="Q26" s="1244"/>
      <c r="R26" s="1244"/>
      <c r="S26" s="1244"/>
      <c r="T26" s="1244"/>
      <c r="U26" s="1244"/>
      <c r="V26" s="1244"/>
      <c r="W26" s="1244"/>
      <c r="X26" s="1244"/>
      <c r="Y26" s="1244" t="s">
        <v>3</v>
      </c>
      <c r="Z26" s="1244"/>
      <c r="AA26" s="1244"/>
      <c r="AB26" s="1244"/>
      <c r="AC26" s="1244"/>
      <c r="AD26" s="1244"/>
      <c r="AE26" s="1244"/>
      <c r="AF26" s="1244"/>
      <c r="AG26" s="1244"/>
    </row>
    <row r="27" spans="1:33" s="537" customFormat="1" ht="30" customHeight="1" x14ac:dyDescent="0.2">
      <c r="A27" s="549"/>
      <c r="D27" s="1247" t="s">
        <v>4</v>
      </c>
      <c r="E27" s="1247"/>
      <c r="F27" s="1247"/>
      <c r="G27" s="1247"/>
      <c r="H27" s="1247"/>
      <c r="I27" s="1247"/>
      <c r="J27" s="1247"/>
      <c r="K27" s="1247"/>
      <c r="L27" s="1247"/>
      <c r="M27" s="1247"/>
      <c r="N27" s="1247"/>
      <c r="O27" s="1247"/>
      <c r="P27" s="1243">
        <v>6</v>
      </c>
      <c r="Q27" s="1243"/>
      <c r="R27" s="1243"/>
      <c r="S27" s="1243"/>
      <c r="T27" s="1243"/>
      <c r="U27" s="1243"/>
      <c r="V27" s="1243"/>
      <c r="W27" s="1243"/>
      <c r="X27" s="1243"/>
      <c r="Y27" s="1243">
        <v>5</v>
      </c>
      <c r="Z27" s="1243"/>
      <c r="AA27" s="1243"/>
      <c r="AB27" s="1243"/>
      <c r="AC27" s="1243"/>
      <c r="AD27" s="1243"/>
      <c r="AE27" s="1243"/>
      <c r="AF27" s="1243"/>
      <c r="AG27" s="1243"/>
    </row>
    <row r="28" spans="1:33" s="537" customFormat="1" ht="30" customHeight="1" x14ac:dyDescent="0.2">
      <c r="A28" s="549"/>
      <c r="D28" s="1246" t="s">
        <v>5</v>
      </c>
      <c r="E28" s="1246"/>
      <c r="F28" s="1246"/>
      <c r="G28" s="1246"/>
      <c r="H28" s="1246"/>
      <c r="I28" s="1246"/>
      <c r="J28" s="1246"/>
      <c r="K28" s="1246"/>
      <c r="L28" s="1246"/>
      <c r="M28" s="1246"/>
      <c r="N28" s="1246"/>
      <c r="O28" s="1246"/>
      <c r="P28" s="988">
        <v>7</v>
      </c>
      <c r="Q28" s="988"/>
      <c r="R28" s="988"/>
      <c r="S28" s="988"/>
      <c r="T28" s="988"/>
      <c r="U28" s="988"/>
      <c r="V28" s="988"/>
      <c r="W28" s="988"/>
      <c r="X28" s="988"/>
      <c r="Y28" s="988">
        <v>5</v>
      </c>
      <c r="Z28" s="988"/>
      <c r="AA28" s="988"/>
      <c r="AB28" s="988"/>
      <c r="AC28" s="988"/>
      <c r="AD28" s="988"/>
      <c r="AE28" s="988"/>
      <c r="AF28" s="988"/>
      <c r="AG28" s="988"/>
    </row>
    <row r="29" spans="1:33" s="537" customFormat="1" ht="30" customHeight="1" thickBot="1" x14ac:dyDescent="0.25">
      <c r="A29" s="549"/>
      <c r="D29" s="1245" t="s">
        <v>6</v>
      </c>
      <c r="E29" s="1245"/>
      <c r="F29" s="1245"/>
      <c r="G29" s="1245"/>
      <c r="H29" s="1245"/>
      <c r="I29" s="1245"/>
      <c r="J29" s="1245"/>
      <c r="K29" s="1245"/>
      <c r="L29" s="1245"/>
      <c r="M29" s="1245"/>
      <c r="N29" s="1245"/>
      <c r="O29" s="1245"/>
      <c r="P29" s="1242">
        <v>1</v>
      </c>
      <c r="Q29" s="1242"/>
      <c r="R29" s="1242"/>
      <c r="S29" s="1242"/>
      <c r="T29" s="1242"/>
      <c r="U29" s="1242"/>
      <c r="V29" s="1242"/>
      <c r="W29" s="1242"/>
      <c r="X29" s="1242"/>
      <c r="Y29" s="1242">
        <v>1</v>
      </c>
      <c r="Z29" s="1242"/>
      <c r="AA29" s="1242"/>
      <c r="AB29" s="1242"/>
      <c r="AC29" s="1242"/>
      <c r="AD29" s="1242"/>
      <c r="AE29" s="1242"/>
      <c r="AF29" s="1242"/>
      <c r="AG29" s="1242"/>
    </row>
    <row r="30" spans="1:33" s="537" customFormat="1" x14ac:dyDescent="0.2">
      <c r="A30" s="549"/>
    </row>
    <row r="31" spans="1:33" s="537" customFormat="1" x14ac:dyDescent="0.2">
      <c r="A31" s="549"/>
    </row>
    <row r="32" spans="1:33" s="537" customFormat="1" ht="15" customHeight="1" x14ac:dyDescent="0.2">
      <c r="A32" s="549"/>
      <c r="D32" s="1028" t="s">
        <v>1986</v>
      </c>
      <c r="E32" s="1028"/>
      <c r="F32" s="1028"/>
      <c r="G32" s="1028"/>
      <c r="H32" s="1028"/>
      <c r="I32" s="1028"/>
      <c r="J32" s="1028"/>
      <c r="K32" s="1028"/>
      <c r="L32" s="1028"/>
      <c r="M32" s="1028"/>
      <c r="N32" s="1028"/>
      <c r="O32" s="1028"/>
      <c r="P32" s="1028"/>
      <c r="Q32" s="1028"/>
      <c r="R32" s="1028"/>
      <c r="S32" s="1028"/>
      <c r="T32" s="1028"/>
      <c r="U32" s="1028"/>
      <c r="V32" s="1028"/>
      <c r="W32" s="1028"/>
      <c r="X32" s="1028"/>
      <c r="Y32" s="1028"/>
      <c r="Z32" s="1028"/>
      <c r="AA32" s="1028"/>
      <c r="AB32" s="1028"/>
      <c r="AC32" s="1028"/>
      <c r="AD32" s="1028"/>
      <c r="AE32" s="1028"/>
      <c r="AF32" s="1028"/>
      <c r="AG32" s="1028"/>
    </row>
    <row r="33" spans="1:33" s="537" customFormat="1" ht="15" thickBot="1" x14ac:dyDescent="0.25">
      <c r="A33" s="549"/>
      <c r="D33" s="1028"/>
      <c r="E33" s="1028"/>
      <c r="F33" s="1028"/>
      <c r="G33" s="1028"/>
      <c r="H33" s="1028"/>
      <c r="I33" s="1028"/>
      <c r="J33" s="1028"/>
      <c r="K33" s="1028"/>
      <c r="L33" s="1028"/>
      <c r="M33" s="1028"/>
      <c r="N33" s="1028"/>
      <c r="O33" s="1028"/>
      <c r="P33" s="1028"/>
      <c r="Q33" s="1028"/>
      <c r="R33" s="1028"/>
      <c r="S33" s="1028"/>
      <c r="T33" s="1028"/>
      <c r="U33" s="1028"/>
      <c r="V33" s="1028"/>
      <c r="W33" s="1028"/>
      <c r="X33" s="1028"/>
      <c r="Y33" s="1028"/>
      <c r="Z33" s="1028"/>
      <c r="AA33" s="1028"/>
      <c r="AB33" s="1028"/>
      <c r="AC33" s="1028"/>
      <c r="AD33" s="1028"/>
      <c r="AE33" s="1028"/>
      <c r="AF33" s="1028"/>
      <c r="AG33" s="1028"/>
    </row>
    <row r="34" spans="1:33" s="537" customFormat="1" ht="24.75" customHeight="1" thickBot="1" x14ac:dyDescent="0.25">
      <c r="A34" s="549" t="s">
        <v>1701</v>
      </c>
      <c r="D34" s="1029" t="s">
        <v>9</v>
      </c>
      <c r="E34" s="1029"/>
      <c r="F34" s="1029"/>
      <c r="G34" s="1029"/>
      <c r="H34" s="1029"/>
      <c r="I34" s="1029"/>
      <c r="J34" s="1029"/>
      <c r="K34" s="1029"/>
      <c r="L34" s="1029"/>
      <c r="M34" s="1029"/>
      <c r="N34" s="1029" t="s">
        <v>10</v>
      </c>
      <c r="O34" s="1029"/>
      <c r="P34" s="1029"/>
      <c r="Q34" s="1029"/>
      <c r="R34" s="1029"/>
      <c r="S34" s="1029"/>
      <c r="T34" s="1029"/>
      <c r="U34" s="1029"/>
      <c r="V34" s="1029"/>
      <c r="W34" s="1029"/>
      <c r="X34" s="1029" t="s">
        <v>11</v>
      </c>
      <c r="Y34" s="1029"/>
      <c r="Z34" s="1029"/>
      <c r="AA34" s="1029"/>
      <c r="AB34" s="1029"/>
      <c r="AC34" s="1029" t="s">
        <v>418</v>
      </c>
      <c r="AD34" s="1029"/>
      <c r="AE34" s="1029"/>
      <c r="AF34" s="1029"/>
      <c r="AG34" s="1029"/>
    </row>
    <row r="35" spans="1:33" s="537" customFormat="1" ht="24.75" customHeight="1" thickBot="1" x14ac:dyDescent="0.25">
      <c r="A35" s="549"/>
      <c r="D35" s="1029"/>
      <c r="E35" s="1029"/>
      <c r="F35" s="1029"/>
      <c r="G35" s="1029"/>
      <c r="H35" s="1029"/>
      <c r="I35" s="1029"/>
      <c r="J35" s="1029"/>
      <c r="K35" s="1029"/>
      <c r="L35" s="1029"/>
      <c r="M35" s="1029"/>
      <c r="N35" s="1029" t="s">
        <v>13</v>
      </c>
      <c r="O35" s="1029"/>
      <c r="P35" s="1029"/>
      <c r="Q35" s="1029"/>
      <c r="R35" s="1029"/>
      <c r="S35" s="1029" t="s">
        <v>12</v>
      </c>
      <c r="T35" s="1029"/>
      <c r="U35" s="1029"/>
      <c r="V35" s="1029"/>
      <c r="W35" s="1029"/>
      <c r="X35" s="1029"/>
      <c r="Y35" s="1029"/>
      <c r="Z35" s="1029"/>
      <c r="AA35" s="1029"/>
      <c r="AB35" s="1029"/>
      <c r="AC35" s="1029"/>
      <c r="AD35" s="1029"/>
      <c r="AE35" s="1029"/>
      <c r="AF35" s="1029"/>
      <c r="AG35" s="1029"/>
    </row>
    <row r="36" spans="1:33" s="537" customFormat="1" ht="15.75" customHeight="1" x14ac:dyDescent="0.2">
      <c r="A36" s="549"/>
      <c r="D36" s="1030" t="s">
        <v>1987</v>
      </c>
      <c r="E36" s="1031"/>
      <c r="F36" s="1031"/>
      <c r="G36" s="1031"/>
      <c r="H36" s="1031"/>
      <c r="I36" s="1031"/>
      <c r="J36" s="1031"/>
      <c r="K36" s="1031"/>
      <c r="L36" s="1031"/>
      <c r="M36" s="1031"/>
      <c r="N36" s="1032">
        <v>3386</v>
      </c>
      <c r="O36" s="1032"/>
      <c r="P36" s="1032"/>
      <c r="Q36" s="1032"/>
      <c r="R36" s="1032"/>
      <c r="S36" s="1033">
        <v>0.50993975903614452</v>
      </c>
      <c r="T36" s="1033"/>
      <c r="U36" s="1033"/>
      <c r="V36" s="1033"/>
      <c r="W36" s="1033"/>
      <c r="X36" s="1033">
        <v>0.50993975903614452</v>
      </c>
      <c r="Y36" s="1033"/>
      <c r="Z36" s="1033"/>
      <c r="AA36" s="1033"/>
      <c r="AB36" s="1033"/>
      <c r="AC36" s="1033">
        <v>0.50993975903614452</v>
      </c>
      <c r="AD36" s="1033"/>
      <c r="AE36" s="1033"/>
      <c r="AF36" s="1033"/>
      <c r="AG36" s="1033"/>
    </row>
    <row r="37" spans="1:33" s="537" customFormat="1" ht="15.75" customHeight="1" x14ac:dyDescent="0.2">
      <c r="A37" s="549"/>
      <c r="D37" s="1034" t="s">
        <v>1988</v>
      </c>
      <c r="E37" s="1018"/>
      <c r="F37" s="1018"/>
      <c r="G37" s="1018"/>
      <c r="H37" s="1018"/>
      <c r="I37" s="1018"/>
      <c r="J37" s="1018"/>
      <c r="K37" s="1018"/>
      <c r="L37" s="1018"/>
      <c r="M37" s="1018"/>
      <c r="N37" s="1019">
        <v>3254</v>
      </c>
      <c r="O37" s="1019"/>
      <c r="P37" s="1019"/>
      <c r="Q37" s="1019"/>
      <c r="R37" s="1019"/>
      <c r="S37" s="1035">
        <v>0.49006024096385542</v>
      </c>
      <c r="T37" s="1035"/>
      <c r="U37" s="1035"/>
      <c r="V37" s="1035"/>
      <c r="W37" s="1035"/>
      <c r="X37" s="1036">
        <v>0.49006024096385542</v>
      </c>
      <c r="Y37" s="1020"/>
      <c r="Z37" s="1020"/>
      <c r="AA37" s="1020"/>
      <c r="AB37" s="1020"/>
      <c r="AC37" s="1036">
        <v>0.49006024096385542</v>
      </c>
      <c r="AD37" s="1020"/>
      <c r="AE37" s="1020"/>
      <c r="AF37" s="1020"/>
      <c r="AG37" s="1020"/>
    </row>
    <row r="38" spans="1:33" s="537" customFormat="1" ht="15.75" customHeight="1" x14ac:dyDescent="0.2">
      <c r="A38" s="549"/>
      <c r="D38" s="1018"/>
      <c r="E38" s="1018"/>
      <c r="F38" s="1018"/>
      <c r="G38" s="1018"/>
      <c r="H38" s="1018"/>
      <c r="I38" s="1018"/>
      <c r="J38" s="1018"/>
      <c r="K38" s="1018"/>
      <c r="L38" s="1018"/>
      <c r="M38" s="1018"/>
      <c r="N38" s="1019"/>
      <c r="O38" s="1019"/>
      <c r="P38" s="1019"/>
      <c r="Q38" s="1019"/>
      <c r="R38" s="1019"/>
      <c r="S38" s="1020"/>
      <c r="T38" s="1020"/>
      <c r="U38" s="1020"/>
      <c r="V38" s="1020"/>
      <c r="W38" s="1020"/>
      <c r="X38" s="1020"/>
      <c r="Y38" s="1020"/>
      <c r="Z38" s="1020"/>
      <c r="AA38" s="1020"/>
      <c r="AB38" s="1020"/>
      <c r="AC38" s="1020"/>
      <c r="AD38" s="1020"/>
      <c r="AE38" s="1020"/>
      <c r="AF38" s="1020"/>
      <c r="AG38" s="1020"/>
    </row>
    <row r="39" spans="1:33" s="537" customFormat="1" ht="15.75" customHeight="1" x14ac:dyDescent="0.2">
      <c r="A39" s="549"/>
      <c r="D39" s="1018"/>
      <c r="E39" s="1018"/>
      <c r="F39" s="1018"/>
      <c r="G39" s="1018"/>
      <c r="H39" s="1018"/>
      <c r="I39" s="1018"/>
      <c r="J39" s="1018"/>
      <c r="K39" s="1018"/>
      <c r="L39" s="1018"/>
      <c r="M39" s="1018"/>
      <c r="N39" s="1019"/>
      <c r="O39" s="1019"/>
      <c r="P39" s="1019"/>
      <c r="Q39" s="1019"/>
      <c r="R39" s="1019"/>
      <c r="S39" s="1020"/>
      <c r="T39" s="1020"/>
      <c r="U39" s="1020"/>
      <c r="V39" s="1020"/>
      <c r="W39" s="1020"/>
      <c r="X39" s="1020"/>
      <c r="Y39" s="1020"/>
      <c r="Z39" s="1020"/>
      <c r="AA39" s="1020"/>
      <c r="AB39" s="1020"/>
      <c r="AC39" s="1020"/>
      <c r="AD39" s="1020"/>
      <c r="AE39" s="1020"/>
      <c r="AF39" s="1020"/>
      <c r="AG39" s="1020"/>
    </row>
    <row r="40" spans="1:33" s="537" customFormat="1" ht="15.75" customHeight="1" x14ac:dyDescent="0.2">
      <c r="A40" s="549"/>
      <c r="D40" s="1018"/>
      <c r="E40" s="1018"/>
      <c r="F40" s="1018"/>
      <c r="G40" s="1018"/>
      <c r="H40" s="1018"/>
      <c r="I40" s="1018"/>
      <c r="J40" s="1018"/>
      <c r="K40" s="1018"/>
      <c r="L40" s="1018"/>
      <c r="M40" s="1018"/>
      <c r="N40" s="1019"/>
      <c r="O40" s="1019"/>
      <c r="P40" s="1019"/>
      <c r="Q40" s="1019"/>
      <c r="R40" s="1019"/>
      <c r="S40" s="1020"/>
      <c r="T40" s="1020"/>
      <c r="U40" s="1020"/>
      <c r="V40" s="1020"/>
      <c r="W40" s="1020"/>
      <c r="X40" s="1020"/>
      <c r="Y40" s="1020"/>
      <c r="Z40" s="1020"/>
      <c r="AA40" s="1020"/>
      <c r="AB40" s="1020"/>
      <c r="AC40" s="1020"/>
      <c r="AD40" s="1020"/>
      <c r="AE40" s="1020"/>
      <c r="AF40" s="1020"/>
      <c r="AG40" s="1020"/>
    </row>
    <row r="41" spans="1:33" s="537" customFormat="1" ht="15.75" customHeight="1" thickBot="1" x14ac:dyDescent="0.25">
      <c r="A41" s="549"/>
      <c r="D41" s="1021" t="s">
        <v>14</v>
      </c>
      <c r="E41" s="1022"/>
      <c r="F41" s="1022"/>
      <c r="G41" s="1022"/>
      <c r="H41" s="1022"/>
      <c r="I41" s="1022"/>
      <c r="J41" s="1022"/>
      <c r="K41" s="1022"/>
      <c r="L41" s="1022"/>
      <c r="M41" s="1023"/>
      <c r="N41" s="1024">
        <v>6640</v>
      </c>
      <c r="O41" s="1024"/>
      <c r="P41" s="1024"/>
      <c r="Q41" s="1024"/>
      <c r="R41" s="1024"/>
      <c r="S41" s="1025">
        <v>1</v>
      </c>
      <c r="T41" s="1026"/>
      <c r="U41" s="1026"/>
      <c r="V41" s="1026"/>
      <c r="W41" s="1027"/>
      <c r="X41" s="1025">
        <v>1</v>
      </c>
      <c r="Y41" s="1026"/>
      <c r="Z41" s="1026"/>
      <c r="AA41" s="1026"/>
      <c r="AB41" s="1027"/>
      <c r="AC41" s="1025">
        <v>1</v>
      </c>
      <c r="AD41" s="1026"/>
      <c r="AE41" s="1026"/>
      <c r="AF41" s="1026"/>
      <c r="AG41" s="1027"/>
    </row>
    <row r="42" spans="1:33" s="537" customFormat="1" x14ac:dyDescent="0.2">
      <c r="A42" s="549"/>
      <c r="D42" s="585"/>
      <c r="E42" s="585"/>
      <c r="F42" s="585"/>
      <c r="G42" s="585"/>
      <c r="H42" s="585"/>
      <c r="I42" s="585"/>
      <c r="J42" s="585"/>
      <c r="K42" s="585"/>
      <c r="L42" s="585"/>
      <c r="M42" s="585"/>
      <c r="N42" s="585"/>
      <c r="O42" s="585"/>
      <c r="P42" s="585"/>
      <c r="Q42" s="585"/>
      <c r="R42" s="585"/>
      <c r="S42" s="585"/>
      <c r="T42" s="585"/>
      <c r="U42" s="585"/>
      <c r="V42" s="585"/>
      <c r="W42" s="585"/>
      <c r="X42" s="585"/>
      <c r="Y42" s="585"/>
      <c r="Z42" s="585"/>
      <c r="AA42" s="585"/>
      <c r="AB42" s="585"/>
      <c r="AC42" s="585"/>
      <c r="AD42" s="585"/>
      <c r="AE42" s="585"/>
      <c r="AF42" s="585"/>
      <c r="AG42" s="585"/>
    </row>
    <row r="43" spans="1:33" s="537" customFormat="1" x14ac:dyDescent="0.2">
      <c r="A43" s="549"/>
    </row>
    <row r="44" spans="1:33" s="537" customFormat="1" ht="14.25" customHeight="1" x14ac:dyDescent="0.2">
      <c r="A44" s="549"/>
      <c r="D44" s="1078" t="s">
        <v>1989</v>
      </c>
      <c r="E44" s="1249"/>
      <c r="F44" s="1249"/>
      <c r="G44" s="1249"/>
      <c r="H44" s="1249"/>
      <c r="I44" s="1249"/>
      <c r="J44" s="1249"/>
      <c r="K44" s="1249"/>
      <c r="L44" s="1249"/>
      <c r="M44" s="1249"/>
      <c r="N44" s="1249"/>
      <c r="O44" s="1249"/>
      <c r="P44" s="1249"/>
      <c r="Q44" s="1249"/>
      <c r="R44" s="1249"/>
      <c r="S44" s="1249"/>
      <c r="T44" s="1249"/>
      <c r="U44" s="1249"/>
      <c r="V44" s="1249"/>
      <c r="W44" s="1249"/>
      <c r="X44" s="1249"/>
      <c r="Y44" s="1249"/>
      <c r="Z44" s="1249"/>
      <c r="AA44" s="1249"/>
      <c r="AB44" s="1249"/>
      <c r="AC44" s="1249"/>
      <c r="AD44" s="1249"/>
      <c r="AE44" s="1249"/>
      <c r="AF44" s="1249"/>
      <c r="AG44" s="1249"/>
    </row>
    <row r="45" spans="1:33" s="537" customFormat="1" x14ac:dyDescent="0.2">
      <c r="A45" s="549"/>
      <c r="D45" s="1249"/>
      <c r="E45" s="1249"/>
      <c r="F45" s="1249"/>
      <c r="G45" s="1249"/>
      <c r="H45" s="1249"/>
      <c r="I45" s="1249"/>
      <c r="J45" s="1249"/>
      <c r="K45" s="1249"/>
      <c r="L45" s="1249"/>
      <c r="M45" s="1249"/>
      <c r="N45" s="1249"/>
      <c r="O45" s="1249"/>
      <c r="P45" s="1249"/>
      <c r="Q45" s="1249"/>
      <c r="R45" s="1249"/>
      <c r="S45" s="1249"/>
      <c r="T45" s="1249"/>
      <c r="U45" s="1249"/>
      <c r="V45" s="1249"/>
      <c r="W45" s="1249"/>
      <c r="X45" s="1249"/>
      <c r="Y45" s="1249"/>
      <c r="Z45" s="1249"/>
      <c r="AA45" s="1249"/>
      <c r="AB45" s="1249"/>
      <c r="AC45" s="1249"/>
      <c r="AD45" s="1249"/>
      <c r="AE45" s="1249"/>
      <c r="AF45" s="1249"/>
      <c r="AG45" s="1249"/>
    </row>
    <row r="46" spans="1:33" s="537" customFormat="1" x14ac:dyDescent="0.2">
      <c r="A46" s="549"/>
    </row>
    <row r="47" spans="1:33" s="537" customFormat="1" x14ac:dyDescent="0.2">
      <c r="A47" s="549"/>
      <c r="D47" s="708" t="s">
        <v>2032</v>
      </c>
      <c r="E47" s="540"/>
      <c r="F47" s="540"/>
      <c r="G47" s="540"/>
      <c r="H47" s="540"/>
      <c r="I47" s="540"/>
      <c r="J47" s="540"/>
      <c r="K47" s="540"/>
      <c r="L47" s="540"/>
      <c r="M47" s="540"/>
      <c r="N47" s="540"/>
      <c r="O47" s="540"/>
      <c r="P47" s="540"/>
      <c r="Q47" s="540"/>
      <c r="R47" s="540"/>
      <c r="S47" s="540"/>
      <c r="T47" s="540"/>
      <c r="U47" s="540"/>
      <c r="V47" s="540"/>
      <c r="W47" s="540"/>
      <c r="X47" s="540"/>
      <c r="Y47" s="540"/>
      <c r="Z47" s="540"/>
      <c r="AA47" s="540"/>
      <c r="AB47" s="540"/>
      <c r="AC47" s="540"/>
      <c r="AD47" s="540"/>
      <c r="AE47" s="540"/>
      <c r="AF47" s="540"/>
      <c r="AG47" s="540"/>
    </row>
    <row r="48" spans="1:33" s="537" customFormat="1" x14ac:dyDescent="0.2">
      <c r="A48" s="549"/>
    </row>
    <row r="49" spans="1:33" s="537" customFormat="1" ht="15" thickBot="1" x14ac:dyDescent="0.25">
      <c r="A49" s="549"/>
      <c r="D49" s="1248" t="s">
        <v>1990</v>
      </c>
      <c r="E49" s="1248"/>
      <c r="F49" s="1248"/>
      <c r="G49" s="1248"/>
      <c r="H49" s="1248"/>
      <c r="I49" s="1248"/>
      <c r="J49" s="1248"/>
      <c r="K49" s="1248"/>
      <c r="L49" s="1248"/>
      <c r="M49" s="1248"/>
      <c r="N49" s="1248"/>
      <c r="O49" s="1248"/>
    </row>
    <row r="50" spans="1:33" s="537" customFormat="1" ht="15" thickTop="1" x14ac:dyDescent="0.2">
      <c r="A50" s="549"/>
      <c r="D50" s="933" t="s">
        <v>1987</v>
      </c>
      <c r="E50" s="543"/>
      <c r="F50" s="543"/>
      <c r="G50" s="543"/>
      <c r="H50" s="543"/>
      <c r="I50" s="933" t="s">
        <v>1992</v>
      </c>
      <c r="J50" s="543"/>
      <c r="K50" s="543"/>
      <c r="L50" s="543"/>
      <c r="M50" s="543"/>
      <c r="N50" s="543"/>
      <c r="O50" s="543"/>
    </row>
    <row r="51" spans="1:33" s="537" customFormat="1" x14ac:dyDescent="0.2">
      <c r="A51" s="549"/>
      <c r="D51" s="934" t="s">
        <v>1988</v>
      </c>
      <c r="I51" s="934" t="s">
        <v>1993</v>
      </c>
    </row>
    <row r="52" spans="1:33" s="537" customFormat="1" x14ac:dyDescent="0.2">
      <c r="A52" s="549"/>
      <c r="D52" s="934"/>
    </row>
    <row r="53" spans="1:33" s="537" customFormat="1" ht="14.25" customHeight="1" x14ac:dyDescent="0.2">
      <c r="A53" s="549"/>
      <c r="D53" s="1078" t="s">
        <v>1991</v>
      </c>
      <c r="E53" s="1249"/>
      <c r="F53" s="1249"/>
      <c r="G53" s="1249"/>
      <c r="H53" s="1249"/>
      <c r="I53" s="1249"/>
      <c r="J53" s="1249"/>
      <c r="K53" s="1249"/>
      <c r="L53" s="1249"/>
      <c r="M53" s="1249"/>
      <c r="N53" s="1249"/>
      <c r="O53" s="1249"/>
      <c r="P53" s="1249"/>
      <c r="Q53" s="1249"/>
      <c r="R53" s="1249"/>
      <c r="S53" s="1249"/>
      <c r="T53" s="1249"/>
      <c r="U53" s="1249"/>
      <c r="V53" s="1249"/>
      <c r="W53" s="1249"/>
      <c r="X53" s="1249"/>
      <c r="Y53" s="1249"/>
      <c r="Z53" s="1249"/>
      <c r="AA53" s="1249"/>
      <c r="AB53" s="1249"/>
      <c r="AC53" s="1249"/>
      <c r="AD53" s="1249"/>
      <c r="AE53" s="1249"/>
      <c r="AF53" s="1249"/>
      <c r="AG53" s="1249"/>
    </row>
    <row r="54" spans="1:33" s="537" customFormat="1" ht="14.25" customHeight="1" x14ac:dyDescent="0.2">
      <c r="A54" s="549"/>
      <c r="D54" s="1078"/>
      <c r="E54" s="1249"/>
      <c r="F54" s="1249"/>
      <c r="G54" s="1249"/>
      <c r="H54" s="1249"/>
      <c r="I54" s="1249"/>
      <c r="J54" s="1249"/>
      <c r="K54" s="1249"/>
      <c r="L54" s="1249"/>
      <c r="M54" s="1249"/>
      <c r="N54" s="1249"/>
      <c r="O54" s="1249"/>
      <c r="P54" s="1249"/>
      <c r="Q54" s="1249"/>
      <c r="R54" s="1249"/>
      <c r="S54" s="1249"/>
      <c r="T54" s="1249"/>
      <c r="U54" s="1249"/>
      <c r="V54" s="1249"/>
      <c r="W54" s="1249"/>
      <c r="X54" s="1249"/>
      <c r="Y54" s="1249"/>
      <c r="Z54" s="1249"/>
      <c r="AA54" s="1249"/>
      <c r="AB54" s="1249"/>
      <c r="AC54" s="1249"/>
      <c r="AD54" s="1249"/>
      <c r="AE54" s="1249"/>
      <c r="AF54" s="1249"/>
      <c r="AG54" s="1249"/>
    </row>
    <row r="55" spans="1:33" s="537" customFormat="1" ht="14.25" customHeight="1" x14ac:dyDescent="0.2">
      <c r="A55" s="549"/>
      <c r="D55" s="1078"/>
      <c r="E55" s="1249"/>
      <c r="F55" s="1249"/>
      <c r="G55" s="1249"/>
      <c r="H55" s="1249"/>
      <c r="I55" s="1249"/>
      <c r="J55" s="1249"/>
      <c r="K55" s="1249"/>
      <c r="L55" s="1249"/>
      <c r="M55" s="1249"/>
      <c r="N55" s="1249"/>
      <c r="O55" s="1249"/>
      <c r="P55" s="1249"/>
      <c r="Q55" s="1249"/>
      <c r="R55" s="1249"/>
      <c r="S55" s="1249"/>
      <c r="T55" s="1249"/>
      <c r="U55" s="1249"/>
      <c r="V55" s="1249"/>
      <c r="W55" s="1249"/>
      <c r="X55" s="1249"/>
      <c r="Y55" s="1249"/>
      <c r="Z55" s="1249"/>
      <c r="AA55" s="1249"/>
      <c r="AB55" s="1249"/>
      <c r="AC55" s="1249"/>
      <c r="AD55" s="1249"/>
      <c r="AE55" s="1249"/>
      <c r="AF55" s="1249"/>
      <c r="AG55" s="1249"/>
    </row>
    <row r="56" spans="1:33" s="537" customFormat="1" ht="14.25" customHeight="1" x14ac:dyDescent="0.2">
      <c r="A56" s="549"/>
      <c r="D56" s="1078"/>
      <c r="E56" s="1249"/>
      <c r="F56" s="1249"/>
      <c r="G56" s="1249"/>
      <c r="H56" s="1249"/>
      <c r="I56" s="1249"/>
      <c r="J56" s="1249"/>
      <c r="K56" s="1249"/>
      <c r="L56" s="1249"/>
      <c r="M56" s="1249"/>
      <c r="N56" s="1249"/>
      <c r="O56" s="1249"/>
      <c r="P56" s="1249"/>
      <c r="Q56" s="1249"/>
      <c r="R56" s="1249"/>
      <c r="S56" s="1249"/>
      <c r="T56" s="1249"/>
      <c r="U56" s="1249"/>
      <c r="V56" s="1249"/>
      <c r="W56" s="1249"/>
      <c r="X56" s="1249"/>
      <c r="Y56" s="1249"/>
      <c r="Z56" s="1249"/>
      <c r="AA56" s="1249"/>
      <c r="AB56" s="1249"/>
      <c r="AC56" s="1249"/>
      <c r="AD56" s="1249"/>
      <c r="AE56" s="1249"/>
      <c r="AF56" s="1249"/>
      <c r="AG56" s="1249"/>
    </row>
    <row r="57" spans="1:33" s="537" customFormat="1" ht="14.25" customHeight="1" x14ac:dyDescent="0.2">
      <c r="A57" s="549"/>
      <c r="D57" s="1078"/>
      <c r="E57" s="1249"/>
      <c r="F57" s="1249"/>
      <c r="G57" s="1249"/>
      <c r="H57" s="1249"/>
      <c r="I57" s="1249"/>
      <c r="J57" s="1249"/>
      <c r="K57" s="1249"/>
      <c r="L57" s="1249"/>
      <c r="M57" s="1249"/>
      <c r="N57" s="1249"/>
      <c r="O57" s="1249"/>
      <c r="P57" s="1249"/>
      <c r="Q57" s="1249"/>
      <c r="R57" s="1249"/>
      <c r="S57" s="1249"/>
      <c r="T57" s="1249"/>
      <c r="U57" s="1249"/>
      <c r="V57" s="1249"/>
      <c r="W57" s="1249"/>
      <c r="X57" s="1249"/>
      <c r="Y57" s="1249"/>
      <c r="Z57" s="1249"/>
      <c r="AA57" s="1249"/>
      <c r="AB57" s="1249"/>
      <c r="AC57" s="1249"/>
      <c r="AD57" s="1249"/>
      <c r="AE57" s="1249"/>
      <c r="AF57" s="1249"/>
      <c r="AG57" s="1249"/>
    </row>
    <row r="58" spans="1:33" s="537" customFormat="1" ht="14.25" customHeight="1" x14ac:dyDescent="0.2">
      <c r="A58" s="549"/>
      <c r="D58" s="1078"/>
      <c r="E58" s="1249"/>
      <c r="F58" s="1249"/>
      <c r="G58" s="1249"/>
      <c r="H58" s="1249"/>
      <c r="I58" s="1249"/>
      <c r="J58" s="1249"/>
      <c r="K58" s="1249"/>
      <c r="L58" s="1249"/>
      <c r="M58" s="1249"/>
      <c r="N58" s="1249"/>
      <c r="O58" s="1249"/>
      <c r="P58" s="1249"/>
      <c r="Q58" s="1249"/>
      <c r="R58" s="1249"/>
      <c r="S58" s="1249"/>
      <c r="T58" s="1249"/>
      <c r="U58" s="1249"/>
      <c r="V58" s="1249"/>
      <c r="W58" s="1249"/>
      <c r="X58" s="1249"/>
      <c r="Y58" s="1249"/>
      <c r="Z58" s="1249"/>
      <c r="AA58" s="1249"/>
      <c r="AB58" s="1249"/>
      <c r="AC58" s="1249"/>
      <c r="AD58" s="1249"/>
      <c r="AE58" s="1249"/>
      <c r="AF58" s="1249"/>
      <c r="AG58" s="1249"/>
    </row>
    <row r="59" spans="1:33" s="537" customFormat="1" ht="14.25" customHeight="1" x14ac:dyDescent="0.2">
      <c r="A59" s="549"/>
      <c r="D59" s="1078"/>
      <c r="E59" s="1249"/>
      <c r="F59" s="1249"/>
      <c r="G59" s="1249"/>
      <c r="H59" s="1249"/>
      <c r="I59" s="1249"/>
      <c r="J59" s="1249"/>
      <c r="K59" s="1249"/>
      <c r="L59" s="1249"/>
      <c r="M59" s="1249"/>
      <c r="N59" s="1249"/>
      <c r="O59" s="1249"/>
      <c r="P59" s="1249"/>
      <c r="Q59" s="1249"/>
      <c r="R59" s="1249"/>
      <c r="S59" s="1249"/>
      <c r="T59" s="1249"/>
      <c r="U59" s="1249"/>
      <c r="V59" s="1249"/>
      <c r="W59" s="1249"/>
      <c r="X59" s="1249"/>
      <c r="Y59" s="1249"/>
      <c r="Z59" s="1249"/>
      <c r="AA59" s="1249"/>
      <c r="AB59" s="1249"/>
      <c r="AC59" s="1249"/>
      <c r="AD59" s="1249"/>
      <c r="AE59" s="1249"/>
      <c r="AF59" s="1249"/>
      <c r="AG59" s="1249"/>
    </row>
    <row r="60" spans="1:33" s="537" customFormat="1" ht="14.25" customHeight="1" x14ac:dyDescent="0.2">
      <c r="A60" s="549"/>
      <c r="D60" s="1078"/>
      <c r="E60" s="1249"/>
      <c r="F60" s="1249"/>
      <c r="G60" s="1249"/>
      <c r="H60" s="1249"/>
      <c r="I60" s="1249"/>
      <c r="J60" s="1249"/>
      <c r="K60" s="1249"/>
      <c r="L60" s="1249"/>
      <c r="M60" s="1249"/>
      <c r="N60" s="1249"/>
      <c r="O60" s="1249"/>
      <c r="P60" s="1249"/>
      <c r="Q60" s="1249"/>
      <c r="R60" s="1249"/>
      <c r="S60" s="1249"/>
      <c r="T60" s="1249"/>
      <c r="U60" s="1249"/>
      <c r="V60" s="1249"/>
      <c r="W60" s="1249"/>
      <c r="X60" s="1249"/>
      <c r="Y60" s="1249"/>
      <c r="Z60" s="1249"/>
      <c r="AA60" s="1249"/>
      <c r="AB60" s="1249"/>
      <c r="AC60" s="1249"/>
      <c r="AD60" s="1249"/>
      <c r="AE60" s="1249"/>
      <c r="AF60" s="1249"/>
      <c r="AG60" s="1249"/>
    </row>
    <row r="61" spans="1:33" s="537" customFormat="1" x14ac:dyDescent="0.2">
      <c r="A61" s="549"/>
      <c r="D61" s="1249"/>
      <c r="E61" s="1249"/>
      <c r="F61" s="1249"/>
      <c r="G61" s="1249"/>
      <c r="H61" s="1249"/>
      <c r="I61" s="1249"/>
      <c r="J61" s="1249"/>
      <c r="K61" s="1249"/>
      <c r="L61" s="1249"/>
      <c r="M61" s="1249"/>
      <c r="N61" s="1249"/>
      <c r="O61" s="1249"/>
      <c r="P61" s="1249"/>
      <c r="Q61" s="1249"/>
      <c r="R61" s="1249"/>
      <c r="S61" s="1249"/>
      <c r="T61" s="1249"/>
      <c r="U61" s="1249"/>
      <c r="V61" s="1249"/>
      <c r="W61" s="1249"/>
      <c r="X61" s="1249"/>
      <c r="Y61" s="1249"/>
      <c r="Z61" s="1249"/>
      <c r="AA61" s="1249"/>
      <c r="AB61" s="1249"/>
      <c r="AC61" s="1249"/>
      <c r="AD61" s="1249"/>
      <c r="AE61" s="1249"/>
      <c r="AF61" s="1249"/>
      <c r="AG61" s="1249"/>
    </row>
    <row r="62" spans="1:33" s="537" customFormat="1" x14ac:dyDescent="0.2">
      <c r="A62" s="549"/>
      <c r="D62" s="541"/>
      <c r="E62" s="541"/>
      <c r="F62" s="541"/>
      <c r="G62" s="541"/>
      <c r="H62" s="541"/>
      <c r="I62" s="541"/>
      <c r="J62" s="541"/>
      <c r="K62" s="541"/>
      <c r="L62" s="541"/>
      <c r="M62" s="541"/>
      <c r="N62" s="541"/>
      <c r="O62" s="541"/>
      <c r="P62" s="541"/>
      <c r="Q62" s="541"/>
      <c r="R62" s="541"/>
      <c r="S62" s="541"/>
      <c r="T62" s="541"/>
      <c r="U62" s="541"/>
      <c r="V62" s="541"/>
      <c r="W62" s="541"/>
      <c r="X62" s="541"/>
      <c r="Y62" s="541"/>
      <c r="Z62" s="541"/>
      <c r="AA62" s="541"/>
      <c r="AB62" s="541"/>
      <c r="AC62" s="541"/>
      <c r="AD62" s="541"/>
      <c r="AE62" s="541"/>
      <c r="AF62" s="541"/>
      <c r="AG62" s="541"/>
    </row>
    <row r="63" spans="1:33" s="537" customFormat="1" x14ac:dyDescent="0.2">
      <c r="A63" s="549"/>
    </row>
    <row r="64" spans="1:33" s="537" customFormat="1" x14ac:dyDescent="0.2">
      <c r="A64" s="549"/>
      <c r="D64" s="536" t="s">
        <v>1200</v>
      </c>
    </row>
    <row r="65" spans="1:33" s="537" customFormat="1" x14ac:dyDescent="0.2">
      <c r="A65" s="549"/>
    </row>
    <row r="66" spans="1:33" s="537" customFormat="1" x14ac:dyDescent="0.2">
      <c r="A66" s="549"/>
      <c r="D66" s="1078" t="s">
        <v>1994</v>
      </c>
      <c r="E66" s="1241"/>
      <c r="F66" s="1241"/>
      <c r="G66" s="1241"/>
      <c r="H66" s="1241"/>
      <c r="I66" s="1241"/>
      <c r="J66" s="1241"/>
      <c r="K66" s="1241"/>
      <c r="L66" s="1241"/>
      <c r="M66" s="1241"/>
      <c r="N66" s="1241"/>
      <c r="O66" s="1241"/>
      <c r="P66" s="1241"/>
      <c r="Q66" s="1241"/>
      <c r="R66" s="1241"/>
      <c r="S66" s="1241"/>
      <c r="T66" s="1241"/>
      <c r="U66" s="1241"/>
      <c r="V66" s="1241"/>
      <c r="W66" s="1241"/>
      <c r="X66" s="1241"/>
      <c r="Y66" s="1241"/>
      <c r="Z66" s="1241"/>
      <c r="AA66" s="1241"/>
      <c r="AB66" s="1241"/>
      <c r="AC66" s="1241"/>
      <c r="AD66" s="1241"/>
      <c r="AE66" s="1241"/>
      <c r="AF66" s="1241"/>
      <c r="AG66" s="1241"/>
    </row>
    <row r="67" spans="1:33" s="537" customFormat="1" x14ac:dyDescent="0.2">
      <c r="A67" s="549"/>
      <c r="D67" s="1241"/>
      <c r="E67" s="1241"/>
      <c r="F67" s="1241"/>
      <c r="G67" s="1241"/>
      <c r="H67" s="1241"/>
      <c r="I67" s="1241"/>
      <c r="J67" s="1241"/>
      <c r="K67" s="1241"/>
      <c r="L67" s="1241"/>
      <c r="M67" s="1241"/>
      <c r="N67" s="1241"/>
      <c r="O67" s="1241"/>
      <c r="P67" s="1241"/>
      <c r="Q67" s="1241"/>
      <c r="R67" s="1241"/>
      <c r="S67" s="1241"/>
      <c r="T67" s="1241"/>
      <c r="U67" s="1241"/>
      <c r="V67" s="1241"/>
      <c r="W67" s="1241"/>
      <c r="X67" s="1241"/>
      <c r="Y67" s="1241"/>
      <c r="Z67" s="1241"/>
      <c r="AA67" s="1241"/>
      <c r="AB67" s="1241"/>
      <c r="AC67" s="1241"/>
      <c r="AD67" s="1241"/>
      <c r="AE67" s="1241"/>
      <c r="AF67" s="1241"/>
      <c r="AG67" s="1241"/>
    </row>
    <row r="68" spans="1:33" s="537" customFormat="1" x14ac:dyDescent="0.2">
      <c r="A68" s="549"/>
    </row>
    <row r="69" spans="1:33" s="537" customFormat="1" x14ac:dyDescent="0.2">
      <c r="A69" s="549"/>
      <c r="D69" s="1078" t="s">
        <v>1995</v>
      </c>
      <c r="E69" s="1241"/>
      <c r="F69" s="1241"/>
      <c r="G69" s="1241"/>
      <c r="H69" s="1241"/>
      <c r="I69" s="1241"/>
      <c r="J69" s="1241"/>
      <c r="K69" s="1241"/>
      <c r="L69" s="1241"/>
      <c r="M69" s="1241"/>
      <c r="N69" s="1241"/>
      <c r="O69" s="1241"/>
      <c r="P69" s="1241"/>
      <c r="Q69" s="1241"/>
      <c r="R69" s="1241"/>
      <c r="S69" s="1241"/>
      <c r="T69" s="1241"/>
      <c r="U69" s="1241"/>
      <c r="V69" s="1241"/>
      <c r="W69" s="1241"/>
      <c r="X69" s="1241"/>
      <c r="Y69" s="1241"/>
      <c r="Z69" s="1241"/>
      <c r="AA69" s="1241"/>
      <c r="AB69" s="1241"/>
      <c r="AC69" s="1241"/>
      <c r="AD69" s="1241"/>
      <c r="AE69" s="1241"/>
      <c r="AF69" s="1241"/>
      <c r="AG69" s="1241"/>
    </row>
    <row r="70" spans="1:33" s="537" customFormat="1" x14ac:dyDescent="0.2">
      <c r="A70" s="549"/>
      <c r="D70" s="1241"/>
      <c r="E70" s="1241"/>
      <c r="F70" s="1241"/>
      <c r="G70" s="1241"/>
      <c r="H70" s="1241"/>
      <c r="I70" s="1241"/>
      <c r="J70" s="1241"/>
      <c r="K70" s="1241"/>
      <c r="L70" s="1241"/>
      <c r="M70" s="1241"/>
      <c r="N70" s="1241"/>
      <c r="O70" s="1241"/>
      <c r="P70" s="1241"/>
      <c r="Q70" s="1241"/>
      <c r="R70" s="1241"/>
      <c r="S70" s="1241"/>
      <c r="T70" s="1241"/>
      <c r="U70" s="1241"/>
      <c r="V70" s="1241"/>
      <c r="W70" s="1241"/>
      <c r="X70" s="1241"/>
      <c r="Y70" s="1241"/>
      <c r="Z70" s="1241"/>
      <c r="AA70" s="1241"/>
      <c r="AB70" s="1241"/>
      <c r="AC70" s="1241"/>
      <c r="AD70" s="1241"/>
      <c r="AE70" s="1241"/>
      <c r="AF70" s="1241"/>
      <c r="AG70" s="1241"/>
    </row>
    <row r="71" spans="1:33" s="537" customFormat="1" x14ac:dyDescent="0.2">
      <c r="A71" s="549"/>
    </row>
    <row r="72" spans="1:33" s="537" customFormat="1" x14ac:dyDescent="0.2">
      <c r="A72" s="549"/>
      <c r="D72" s="536" t="s">
        <v>1199</v>
      </c>
    </row>
    <row r="73" spans="1:33" s="537" customFormat="1" x14ac:dyDescent="0.2">
      <c r="A73" s="549"/>
    </row>
    <row r="74" spans="1:33" s="537" customFormat="1" x14ac:dyDescent="0.2">
      <c r="A74" s="549"/>
      <c r="D74" s="1078" t="s">
        <v>1972</v>
      </c>
      <c r="E74" s="1241"/>
      <c r="F74" s="1241"/>
      <c r="G74" s="1241"/>
      <c r="H74" s="1241"/>
      <c r="I74" s="1241"/>
      <c r="J74" s="1241"/>
      <c r="K74" s="1241"/>
      <c r="L74" s="1241"/>
      <c r="M74" s="1241"/>
      <c r="N74" s="1241"/>
      <c r="O74" s="1241"/>
      <c r="P74" s="1241"/>
      <c r="Q74" s="1241"/>
      <c r="R74" s="1241"/>
      <c r="S74" s="1241"/>
      <c r="T74" s="1241"/>
      <c r="U74" s="1241"/>
      <c r="V74" s="1241"/>
      <c r="W74" s="1241"/>
      <c r="X74" s="1241"/>
      <c r="Y74" s="1241"/>
      <c r="Z74" s="1241"/>
      <c r="AA74" s="1241"/>
      <c r="AB74" s="1241"/>
      <c r="AC74" s="1241"/>
      <c r="AD74" s="1241"/>
      <c r="AE74" s="1241"/>
      <c r="AF74" s="1241"/>
      <c r="AG74" s="1241"/>
    </row>
    <row r="75" spans="1:33" s="537" customFormat="1" x14ac:dyDescent="0.2">
      <c r="A75" s="549"/>
      <c r="D75" s="1241"/>
      <c r="E75" s="1241"/>
      <c r="F75" s="1241"/>
      <c r="G75" s="1241"/>
      <c r="H75" s="1241"/>
      <c r="I75" s="1241"/>
      <c r="J75" s="1241"/>
      <c r="K75" s="1241"/>
      <c r="L75" s="1241"/>
      <c r="M75" s="1241"/>
      <c r="N75" s="1241"/>
      <c r="O75" s="1241"/>
      <c r="P75" s="1241"/>
      <c r="Q75" s="1241"/>
      <c r="R75" s="1241"/>
      <c r="S75" s="1241"/>
      <c r="T75" s="1241"/>
      <c r="U75" s="1241"/>
      <c r="V75" s="1241"/>
      <c r="W75" s="1241"/>
      <c r="X75" s="1241"/>
      <c r="Y75" s="1241"/>
      <c r="Z75" s="1241"/>
      <c r="AA75" s="1241"/>
      <c r="AB75" s="1241"/>
      <c r="AC75" s="1241"/>
      <c r="AD75" s="1241"/>
      <c r="AE75" s="1241"/>
      <c r="AF75" s="1241"/>
      <c r="AG75" s="1241"/>
    </row>
    <row r="76" spans="1:33" s="537" customFormat="1" x14ac:dyDescent="0.2">
      <c r="A76" s="549"/>
    </row>
    <row r="77" spans="1:33" s="537" customFormat="1" x14ac:dyDescent="0.2">
      <c r="A77" s="549"/>
      <c r="D77" s="536" t="s">
        <v>1202</v>
      </c>
    </row>
    <row r="78" spans="1:33" s="537" customFormat="1" x14ac:dyDescent="0.2">
      <c r="A78" s="549"/>
    </row>
    <row r="79" spans="1:33" s="537" customFormat="1" x14ac:dyDescent="0.2">
      <c r="A79" s="549"/>
      <c r="D79" s="1241" t="s">
        <v>1203</v>
      </c>
      <c r="E79" s="1241"/>
      <c r="F79" s="1241"/>
      <c r="G79" s="1241"/>
      <c r="H79" s="1241"/>
      <c r="I79" s="1241"/>
      <c r="J79" s="1241"/>
      <c r="K79" s="1241"/>
      <c r="L79" s="1241"/>
      <c r="M79" s="1241"/>
      <c r="N79" s="1241"/>
      <c r="O79" s="1241"/>
      <c r="P79" s="1241"/>
      <c r="Q79" s="1241"/>
      <c r="R79" s="1241"/>
      <c r="S79" s="1241"/>
      <c r="T79" s="1241"/>
      <c r="U79" s="1241"/>
      <c r="V79" s="1241"/>
      <c r="W79" s="1241"/>
      <c r="X79" s="1241"/>
      <c r="Y79" s="1241"/>
      <c r="Z79" s="1241"/>
      <c r="AA79" s="1241"/>
      <c r="AB79" s="1241"/>
      <c r="AC79" s="1241"/>
      <c r="AD79" s="1241"/>
      <c r="AE79" s="1241"/>
      <c r="AF79" s="1241"/>
      <c r="AG79" s="1241"/>
    </row>
    <row r="80" spans="1:33" s="537" customFormat="1" x14ac:dyDescent="0.2">
      <c r="A80" s="549"/>
      <c r="D80" s="1241"/>
      <c r="E80" s="1241"/>
      <c r="F80" s="1241"/>
      <c r="G80" s="1241"/>
      <c r="H80" s="1241"/>
      <c r="I80" s="1241"/>
      <c r="J80" s="1241"/>
      <c r="K80" s="1241"/>
      <c r="L80" s="1241"/>
      <c r="M80" s="1241"/>
      <c r="N80" s="1241"/>
      <c r="O80" s="1241"/>
      <c r="P80" s="1241"/>
      <c r="Q80" s="1241"/>
      <c r="R80" s="1241"/>
      <c r="S80" s="1241"/>
      <c r="T80" s="1241"/>
      <c r="U80" s="1241"/>
      <c r="V80" s="1241"/>
      <c r="W80" s="1241"/>
      <c r="X80" s="1241"/>
      <c r="Y80" s="1241"/>
      <c r="Z80" s="1241"/>
      <c r="AA80" s="1241"/>
      <c r="AB80" s="1241"/>
      <c r="AC80" s="1241"/>
      <c r="AD80" s="1241"/>
      <c r="AE80" s="1241"/>
      <c r="AF80" s="1241"/>
      <c r="AG80" s="1241"/>
    </row>
    <row r="81" spans="1:33" s="537" customFormat="1" x14ac:dyDescent="0.2">
      <c r="A81" s="549"/>
    </row>
    <row r="82" spans="1:33" s="537" customFormat="1" x14ac:dyDescent="0.2">
      <c r="A82" s="549"/>
      <c r="D82" s="1241" t="s">
        <v>1204</v>
      </c>
      <c r="E82" s="1241"/>
      <c r="F82" s="1241"/>
      <c r="G82" s="1241"/>
      <c r="H82" s="1241"/>
      <c r="I82" s="1241"/>
      <c r="J82" s="1241"/>
      <c r="K82" s="1241"/>
      <c r="L82" s="1241"/>
      <c r="M82" s="1241"/>
      <c r="N82" s="1241"/>
      <c r="O82" s="1241"/>
      <c r="P82" s="1241"/>
      <c r="Q82" s="1241"/>
      <c r="R82" s="1241"/>
      <c r="S82" s="1241"/>
      <c r="T82" s="1241"/>
      <c r="U82" s="1241"/>
      <c r="V82" s="1241"/>
      <c r="W82" s="1241"/>
      <c r="X82" s="1241"/>
      <c r="Y82" s="1241"/>
      <c r="Z82" s="1241"/>
      <c r="AA82" s="1241"/>
      <c r="AB82" s="1241"/>
      <c r="AC82" s="1241"/>
      <c r="AD82" s="1241"/>
      <c r="AE82" s="1241"/>
      <c r="AF82" s="1241"/>
      <c r="AG82" s="1241"/>
    </row>
    <row r="83" spans="1:33" s="537" customFormat="1" x14ac:dyDescent="0.2">
      <c r="A83" s="549"/>
      <c r="D83" s="1241"/>
      <c r="E83" s="1241"/>
      <c r="F83" s="1241"/>
      <c r="G83" s="1241"/>
      <c r="H83" s="1241"/>
      <c r="I83" s="1241"/>
      <c r="J83" s="1241"/>
      <c r="K83" s="1241"/>
      <c r="L83" s="1241"/>
      <c r="M83" s="1241"/>
      <c r="N83" s="1241"/>
      <c r="O83" s="1241"/>
      <c r="P83" s="1241"/>
      <c r="Q83" s="1241"/>
      <c r="R83" s="1241"/>
      <c r="S83" s="1241"/>
      <c r="T83" s="1241"/>
      <c r="U83" s="1241"/>
      <c r="V83" s="1241"/>
      <c r="W83" s="1241"/>
      <c r="X83" s="1241"/>
      <c r="Y83" s="1241"/>
      <c r="Z83" s="1241"/>
      <c r="AA83" s="1241"/>
      <c r="AB83" s="1241"/>
      <c r="AC83" s="1241"/>
      <c r="AD83" s="1241"/>
      <c r="AE83" s="1241"/>
      <c r="AF83" s="1241"/>
      <c r="AG83" s="1241"/>
    </row>
    <row r="84" spans="1:33" s="537" customFormat="1" x14ac:dyDescent="0.2">
      <c r="A84" s="549"/>
    </row>
    <row r="85" spans="1:33" s="537" customFormat="1" ht="14.25" customHeight="1" x14ac:dyDescent="0.2">
      <c r="A85" s="549"/>
      <c r="D85" s="1253" t="s">
        <v>1205</v>
      </c>
      <c r="E85" s="1253"/>
      <c r="F85" s="1253"/>
      <c r="G85" s="1253"/>
      <c r="H85" s="1253"/>
      <c r="I85" s="1253"/>
      <c r="J85" s="1253"/>
      <c r="K85" s="1253"/>
      <c r="L85" s="1253"/>
      <c r="M85" s="1253"/>
      <c r="N85" s="1253"/>
      <c r="O85" s="1253"/>
      <c r="P85" s="1253"/>
      <c r="Q85" s="1253"/>
      <c r="R85" s="1253"/>
      <c r="S85" s="1253"/>
      <c r="T85" s="1253"/>
      <c r="U85" s="1253"/>
      <c r="V85" s="1253"/>
      <c r="W85" s="1253"/>
      <c r="X85" s="1253"/>
      <c r="Y85" s="1253"/>
      <c r="Z85" s="1253"/>
      <c r="AA85" s="1253"/>
      <c r="AB85" s="1253"/>
      <c r="AC85" s="1253"/>
      <c r="AD85" s="1253"/>
      <c r="AE85" s="1253"/>
      <c r="AF85" s="1253"/>
      <c r="AG85" s="1253"/>
    </row>
    <row r="86" spans="1:33" s="537" customFormat="1" x14ac:dyDescent="0.2">
      <c r="A86" s="549"/>
      <c r="D86" s="551"/>
      <c r="E86" s="551"/>
      <c r="F86" s="551"/>
      <c r="G86" s="551"/>
      <c r="H86" s="551"/>
      <c r="I86" s="551"/>
      <c r="J86" s="551"/>
      <c r="K86" s="551"/>
      <c r="L86" s="551"/>
      <c r="M86" s="551"/>
      <c r="N86" s="551"/>
      <c r="O86" s="551"/>
      <c r="P86" s="551"/>
      <c r="Q86" s="551"/>
      <c r="R86" s="551"/>
      <c r="S86" s="551"/>
      <c r="T86" s="551"/>
      <c r="U86" s="551"/>
      <c r="V86" s="551"/>
      <c r="W86" s="551"/>
      <c r="X86" s="551"/>
      <c r="Y86" s="551"/>
      <c r="Z86" s="551"/>
      <c r="AA86" s="551"/>
      <c r="AB86" s="551"/>
      <c r="AC86" s="551"/>
      <c r="AD86" s="551"/>
      <c r="AE86" s="551"/>
      <c r="AF86" s="551"/>
      <c r="AG86" s="551"/>
    </row>
    <row r="87" spans="1:33" s="537" customFormat="1" x14ac:dyDescent="0.2">
      <c r="A87" s="549"/>
      <c r="D87" s="1241" t="s">
        <v>1206</v>
      </c>
      <c r="E87" s="1241"/>
      <c r="F87" s="1241"/>
      <c r="G87" s="1241"/>
      <c r="H87" s="1241"/>
      <c r="I87" s="1241"/>
      <c r="J87" s="1241"/>
      <c r="K87" s="1241"/>
      <c r="L87" s="1241"/>
      <c r="M87" s="1241"/>
      <c r="N87" s="1241"/>
      <c r="O87" s="1241"/>
      <c r="P87" s="1241"/>
      <c r="Q87" s="1241"/>
      <c r="R87" s="1241"/>
      <c r="S87" s="1241"/>
      <c r="T87" s="1241"/>
      <c r="U87" s="1241"/>
      <c r="V87" s="1241"/>
      <c r="W87" s="1241"/>
      <c r="X87" s="1241"/>
      <c r="Y87" s="1241"/>
      <c r="Z87" s="1241"/>
      <c r="AA87" s="1241"/>
      <c r="AB87" s="1241"/>
      <c r="AC87" s="1241"/>
      <c r="AD87" s="1241"/>
      <c r="AE87" s="1241"/>
      <c r="AF87" s="1241"/>
      <c r="AG87" s="1241"/>
    </row>
    <row r="88" spans="1:33" s="537" customFormat="1" x14ac:dyDescent="0.2">
      <c r="A88" s="549"/>
      <c r="D88" s="1241"/>
      <c r="E88" s="1241"/>
      <c r="F88" s="1241"/>
      <c r="G88" s="1241"/>
      <c r="H88" s="1241"/>
      <c r="I88" s="1241"/>
      <c r="J88" s="1241"/>
      <c r="K88" s="1241"/>
      <c r="L88" s="1241"/>
      <c r="M88" s="1241"/>
      <c r="N88" s="1241"/>
      <c r="O88" s="1241"/>
      <c r="P88" s="1241"/>
      <c r="Q88" s="1241"/>
      <c r="R88" s="1241"/>
      <c r="S88" s="1241"/>
      <c r="T88" s="1241"/>
      <c r="U88" s="1241"/>
      <c r="V88" s="1241"/>
      <c r="W88" s="1241"/>
      <c r="X88" s="1241"/>
      <c r="Y88" s="1241"/>
      <c r="Z88" s="1241"/>
      <c r="AA88" s="1241"/>
      <c r="AB88" s="1241"/>
      <c r="AC88" s="1241"/>
      <c r="AD88" s="1241"/>
      <c r="AE88" s="1241"/>
      <c r="AF88" s="1241"/>
      <c r="AG88" s="1241"/>
    </row>
    <row r="89" spans="1:33" s="537" customFormat="1" x14ac:dyDescent="0.2">
      <c r="A89" s="549"/>
    </row>
    <row r="90" spans="1:33" s="537" customFormat="1" x14ac:dyDescent="0.2">
      <c r="A90" s="549"/>
      <c r="D90" s="553" t="s">
        <v>1207</v>
      </c>
    </row>
    <row r="91" spans="1:33" s="537" customFormat="1" x14ac:dyDescent="0.2">
      <c r="A91" s="549"/>
    </row>
    <row r="92" spans="1:33" s="537" customFormat="1" x14ac:dyDescent="0.2">
      <c r="A92" s="549"/>
      <c r="D92" s="1241" t="s">
        <v>1208</v>
      </c>
      <c r="E92" s="1241"/>
      <c r="F92" s="1241"/>
      <c r="G92" s="1241"/>
      <c r="H92" s="1241"/>
      <c r="I92" s="1241"/>
      <c r="J92" s="1241"/>
      <c r="K92" s="1241"/>
      <c r="L92" s="1241"/>
      <c r="M92" s="1241"/>
      <c r="N92" s="1241"/>
      <c r="O92" s="1241"/>
      <c r="P92" s="1241"/>
      <c r="Q92" s="1241"/>
      <c r="R92" s="1241"/>
      <c r="S92" s="1241"/>
      <c r="T92" s="1241"/>
      <c r="U92" s="1241"/>
      <c r="V92" s="1241"/>
      <c r="W92" s="1241"/>
      <c r="X92" s="1241"/>
      <c r="Y92" s="1241"/>
      <c r="Z92" s="1241"/>
      <c r="AA92" s="1241"/>
      <c r="AB92" s="1241"/>
      <c r="AC92" s="1241"/>
      <c r="AD92" s="1241"/>
      <c r="AE92" s="1241"/>
      <c r="AF92" s="1241"/>
      <c r="AG92" s="1241"/>
    </row>
    <row r="93" spans="1:33" s="537" customFormat="1" x14ac:dyDescent="0.2">
      <c r="A93" s="549"/>
      <c r="D93" s="1241"/>
      <c r="E93" s="1241"/>
      <c r="F93" s="1241"/>
      <c r="G93" s="1241"/>
      <c r="H93" s="1241"/>
      <c r="I93" s="1241"/>
      <c r="J93" s="1241"/>
      <c r="K93" s="1241"/>
      <c r="L93" s="1241"/>
      <c r="M93" s="1241"/>
      <c r="N93" s="1241"/>
      <c r="O93" s="1241"/>
      <c r="P93" s="1241"/>
      <c r="Q93" s="1241"/>
      <c r="R93" s="1241"/>
      <c r="S93" s="1241"/>
      <c r="T93" s="1241"/>
      <c r="U93" s="1241"/>
      <c r="V93" s="1241"/>
      <c r="W93" s="1241"/>
      <c r="X93" s="1241"/>
      <c r="Y93" s="1241"/>
      <c r="Z93" s="1241"/>
      <c r="AA93" s="1241"/>
      <c r="AB93" s="1241"/>
      <c r="AC93" s="1241"/>
      <c r="AD93" s="1241"/>
      <c r="AE93" s="1241"/>
      <c r="AF93" s="1241"/>
      <c r="AG93" s="1241"/>
    </row>
    <row r="94" spans="1:33" s="537" customFormat="1" x14ac:dyDescent="0.2">
      <c r="A94" s="549"/>
      <c r="D94" s="1241"/>
      <c r="E94" s="1241"/>
      <c r="F94" s="1241"/>
      <c r="G94" s="1241"/>
      <c r="H94" s="1241"/>
      <c r="I94" s="1241"/>
      <c r="J94" s="1241"/>
      <c r="K94" s="1241"/>
      <c r="L94" s="1241"/>
      <c r="M94" s="1241"/>
      <c r="N94" s="1241"/>
      <c r="O94" s="1241"/>
      <c r="P94" s="1241"/>
      <c r="Q94" s="1241"/>
      <c r="R94" s="1241"/>
      <c r="S94" s="1241"/>
      <c r="T94" s="1241"/>
      <c r="U94" s="1241"/>
      <c r="V94" s="1241"/>
      <c r="W94" s="1241"/>
      <c r="X94" s="1241"/>
      <c r="Y94" s="1241"/>
      <c r="Z94" s="1241"/>
      <c r="AA94" s="1241"/>
      <c r="AB94" s="1241"/>
      <c r="AC94" s="1241"/>
      <c r="AD94" s="1241"/>
      <c r="AE94" s="1241"/>
      <c r="AF94" s="1241"/>
      <c r="AG94" s="1241"/>
    </row>
    <row r="95" spans="1:33" s="537" customFormat="1" x14ac:dyDescent="0.2">
      <c r="A95" s="549"/>
      <c r="D95" s="554"/>
      <c r="E95" s="554"/>
      <c r="F95" s="554"/>
      <c r="G95" s="554"/>
      <c r="H95" s="554"/>
      <c r="I95" s="554"/>
      <c r="J95" s="554"/>
      <c r="K95" s="554"/>
      <c r="L95" s="554"/>
      <c r="M95" s="554"/>
      <c r="N95" s="554"/>
      <c r="O95" s="554"/>
      <c r="P95" s="554"/>
      <c r="Q95" s="554"/>
      <c r="R95" s="554"/>
      <c r="S95" s="554"/>
      <c r="T95" s="554"/>
      <c r="U95" s="554"/>
      <c r="V95" s="554"/>
      <c r="W95" s="554"/>
      <c r="X95" s="554"/>
      <c r="Y95" s="554"/>
      <c r="Z95" s="554"/>
      <c r="AA95" s="554"/>
      <c r="AB95" s="554"/>
      <c r="AC95" s="554"/>
      <c r="AD95" s="554"/>
    </row>
    <row r="96" spans="1:33" s="537" customFormat="1" ht="29.25" customHeight="1" thickBot="1" x14ac:dyDescent="0.25">
      <c r="A96" s="549"/>
      <c r="D96" s="555"/>
      <c r="E96" s="555"/>
      <c r="F96" s="555"/>
      <c r="G96" s="555"/>
      <c r="H96" s="555"/>
      <c r="I96" s="555"/>
      <c r="J96" s="555"/>
      <c r="K96" s="555"/>
      <c r="L96" s="555"/>
      <c r="M96" s="555"/>
      <c r="N96" s="555"/>
      <c r="O96" s="1252" t="s">
        <v>1209</v>
      </c>
      <c r="P96" s="1252"/>
      <c r="Q96" s="1252"/>
      <c r="R96" s="1252"/>
      <c r="S96" s="1252"/>
      <c r="T96" s="1252" t="s">
        <v>1210</v>
      </c>
      <c r="U96" s="1252"/>
      <c r="V96" s="1252"/>
      <c r="W96" s="1252"/>
      <c r="X96" s="1252"/>
      <c r="Y96" s="1252" t="s">
        <v>1346</v>
      </c>
      <c r="Z96" s="1252"/>
      <c r="AA96" s="1252"/>
      <c r="AB96" s="1252"/>
      <c r="AC96" s="1252"/>
    </row>
    <row r="97" spans="1:33" s="537" customFormat="1" x14ac:dyDescent="0.2">
      <c r="A97" s="549"/>
      <c r="D97" s="1251" t="s">
        <v>1211</v>
      </c>
      <c r="E97" s="1251"/>
      <c r="F97" s="1251"/>
      <c r="G97" s="1251"/>
      <c r="H97" s="1251"/>
      <c r="I97" s="1251"/>
      <c r="J97" s="1251"/>
      <c r="K97" s="1251"/>
      <c r="L97" s="1251"/>
      <c r="M97" s="1251"/>
      <c r="N97" s="1251"/>
      <c r="O97" s="1255" t="s">
        <v>1212</v>
      </c>
      <c r="P97" s="1255"/>
      <c r="Q97" s="1255"/>
      <c r="R97" s="1255"/>
      <c r="S97" s="1255"/>
      <c r="T97" s="1255" t="s">
        <v>1212</v>
      </c>
      <c r="U97" s="1255"/>
      <c r="V97" s="1255"/>
      <c r="W97" s="1255"/>
      <c r="X97" s="1255"/>
      <c r="Y97" s="1255" t="s">
        <v>1212</v>
      </c>
      <c r="Z97" s="1255"/>
      <c r="AA97" s="1255"/>
      <c r="AB97" s="1255"/>
      <c r="AC97" s="1255"/>
    </row>
    <row r="98" spans="1:33" s="537" customFormat="1" x14ac:dyDescent="0.2">
      <c r="A98" s="549"/>
      <c r="D98" s="1251" t="s">
        <v>21</v>
      </c>
      <c r="E98" s="1251"/>
      <c r="F98" s="1251"/>
      <c r="G98" s="1251"/>
      <c r="H98" s="1251"/>
      <c r="I98" s="1251"/>
      <c r="J98" s="1251"/>
      <c r="K98" s="1251"/>
      <c r="L98" s="1251"/>
      <c r="M98" s="1251"/>
      <c r="N98" s="1251"/>
      <c r="O98" s="1257">
        <v>5</v>
      </c>
      <c r="P98" s="1257"/>
      <c r="Q98" s="1257"/>
      <c r="R98" s="1257"/>
      <c r="S98" s="1257"/>
      <c r="T98" s="1254">
        <v>0.2</v>
      </c>
      <c r="U98" s="1254"/>
      <c r="V98" s="1254"/>
      <c r="W98" s="1254"/>
      <c r="X98" s="1254"/>
      <c r="Y98" s="1257" t="s">
        <v>1996</v>
      </c>
      <c r="Z98" s="1257"/>
      <c r="AA98" s="1257"/>
      <c r="AB98" s="1257"/>
      <c r="AC98" s="1257"/>
    </row>
    <row r="99" spans="1:33" s="537" customFormat="1" x14ac:dyDescent="0.2">
      <c r="A99" s="549"/>
      <c r="D99" s="1251" t="s">
        <v>406</v>
      </c>
      <c r="E99" s="1251"/>
      <c r="F99" s="1251"/>
      <c r="G99" s="1251"/>
      <c r="H99" s="1251"/>
      <c r="I99" s="1251"/>
      <c r="J99" s="1251"/>
      <c r="K99" s="1251"/>
      <c r="L99" s="1251"/>
      <c r="M99" s="1251"/>
      <c r="N99" s="1251"/>
      <c r="O99" s="1255" t="s">
        <v>1212</v>
      </c>
      <c r="P99" s="1255"/>
      <c r="Q99" s="1255"/>
      <c r="R99" s="1255"/>
      <c r="S99" s="1255"/>
      <c r="T99" s="1255" t="s">
        <v>1212</v>
      </c>
      <c r="U99" s="1255"/>
      <c r="V99" s="1255"/>
      <c r="W99" s="1255"/>
      <c r="X99" s="1255"/>
      <c r="Y99" s="1255" t="s">
        <v>1212</v>
      </c>
      <c r="Z99" s="1255"/>
      <c r="AA99" s="1255"/>
      <c r="AB99" s="1255"/>
      <c r="AC99" s="1255"/>
    </row>
    <row r="100" spans="1:33" s="537" customFormat="1" x14ac:dyDescent="0.2">
      <c r="A100" s="549"/>
      <c r="D100" s="1251" t="s">
        <v>22</v>
      </c>
      <c r="E100" s="1251"/>
      <c r="F100" s="1251"/>
      <c r="G100" s="1251"/>
      <c r="H100" s="1251"/>
      <c r="I100" s="1251"/>
      <c r="J100" s="1251"/>
      <c r="K100" s="1251"/>
      <c r="L100" s="1251"/>
      <c r="M100" s="1251"/>
      <c r="N100" s="1251"/>
      <c r="O100" s="1255" t="s">
        <v>1212</v>
      </c>
      <c r="P100" s="1255"/>
      <c r="Q100" s="1255"/>
      <c r="R100" s="1255"/>
      <c r="S100" s="1255"/>
      <c r="T100" s="1255" t="s">
        <v>1212</v>
      </c>
      <c r="U100" s="1255"/>
      <c r="V100" s="1255"/>
      <c r="W100" s="1255"/>
      <c r="X100" s="1255"/>
      <c r="Y100" s="1255" t="s">
        <v>1212</v>
      </c>
      <c r="Z100" s="1255"/>
      <c r="AA100" s="1255"/>
      <c r="AB100" s="1255"/>
      <c r="AC100" s="1255"/>
    </row>
    <row r="101" spans="1:33" s="537" customFormat="1" x14ac:dyDescent="0.2">
      <c r="A101" s="549"/>
      <c r="D101" s="1250" t="s">
        <v>1213</v>
      </c>
      <c r="E101" s="1250"/>
      <c r="F101" s="1250"/>
      <c r="G101" s="1250"/>
      <c r="H101" s="1250"/>
      <c r="I101" s="1250"/>
      <c r="J101" s="1250"/>
      <c r="K101" s="1250"/>
      <c r="L101" s="1250"/>
      <c r="M101" s="1250"/>
      <c r="N101" s="1250"/>
      <c r="O101" s="1256" t="s">
        <v>1212</v>
      </c>
      <c r="P101" s="1256"/>
      <c r="Q101" s="1256"/>
      <c r="R101" s="1256"/>
      <c r="S101" s="1256"/>
      <c r="T101" s="1256" t="s">
        <v>1212</v>
      </c>
      <c r="U101" s="1256"/>
      <c r="V101" s="1256"/>
      <c r="W101" s="1256"/>
      <c r="X101" s="1256"/>
      <c r="Y101" s="1256" t="s">
        <v>1212</v>
      </c>
      <c r="Z101" s="1256"/>
      <c r="AA101" s="1256"/>
      <c r="AB101" s="1256"/>
      <c r="AC101" s="1256"/>
    </row>
    <row r="102" spans="1:33" s="537" customFormat="1" x14ac:dyDescent="0.2">
      <c r="A102" s="549"/>
      <c r="D102" s="550"/>
    </row>
    <row r="103" spans="1:33" s="537" customFormat="1" x14ac:dyDescent="0.2">
      <c r="A103" s="549"/>
      <c r="D103" s="1241" t="s">
        <v>1214</v>
      </c>
      <c r="E103" s="1241"/>
      <c r="F103" s="1241"/>
      <c r="G103" s="1241"/>
      <c r="H103" s="1241"/>
      <c r="I103" s="1241"/>
      <c r="J103" s="1241"/>
      <c r="K103" s="1241"/>
      <c r="L103" s="1241"/>
      <c r="M103" s="1241"/>
      <c r="N103" s="1241"/>
      <c r="O103" s="1241"/>
      <c r="P103" s="1241"/>
      <c r="Q103" s="1241"/>
      <c r="R103" s="1241"/>
      <c r="S103" s="1241"/>
      <c r="T103" s="1241"/>
      <c r="U103" s="1241"/>
      <c r="V103" s="1241"/>
      <c r="W103" s="1241"/>
      <c r="X103" s="1241"/>
      <c r="Y103" s="1241"/>
      <c r="Z103" s="1241"/>
      <c r="AA103" s="1241"/>
      <c r="AB103" s="1241"/>
      <c r="AC103" s="1241"/>
      <c r="AD103" s="1241"/>
      <c r="AE103" s="1241"/>
      <c r="AF103" s="1241"/>
      <c r="AG103" s="1241"/>
    </row>
    <row r="104" spans="1:33" s="537" customFormat="1" x14ac:dyDescent="0.2">
      <c r="A104" s="549"/>
      <c r="D104" s="1241"/>
      <c r="E104" s="1241"/>
      <c r="F104" s="1241"/>
      <c r="G104" s="1241"/>
      <c r="H104" s="1241"/>
      <c r="I104" s="1241"/>
      <c r="J104" s="1241"/>
      <c r="K104" s="1241"/>
      <c r="L104" s="1241"/>
      <c r="M104" s="1241"/>
      <c r="N104" s="1241"/>
      <c r="O104" s="1241"/>
      <c r="P104" s="1241"/>
      <c r="Q104" s="1241"/>
      <c r="R104" s="1241"/>
      <c r="S104" s="1241"/>
      <c r="T104" s="1241"/>
      <c r="U104" s="1241"/>
      <c r="V104" s="1241"/>
      <c r="W104" s="1241"/>
      <c r="X104" s="1241"/>
      <c r="Y104" s="1241"/>
      <c r="Z104" s="1241"/>
      <c r="AA104" s="1241"/>
      <c r="AB104" s="1241"/>
      <c r="AC104" s="1241"/>
      <c r="AD104" s="1241"/>
      <c r="AE104" s="1241"/>
      <c r="AF104" s="1241"/>
      <c r="AG104" s="1241"/>
    </row>
    <row r="105" spans="1:33" s="537" customFormat="1" x14ac:dyDescent="0.2">
      <c r="A105" s="549"/>
    </row>
    <row r="106" spans="1:33" s="537" customFormat="1" x14ac:dyDescent="0.2">
      <c r="A106" s="549"/>
      <c r="D106" s="536" t="s">
        <v>1215</v>
      </c>
    </row>
    <row r="107" spans="1:33" s="537" customFormat="1" x14ac:dyDescent="0.2">
      <c r="A107" s="549"/>
    </row>
    <row r="108" spans="1:33" s="537" customFormat="1" x14ac:dyDescent="0.2">
      <c r="A108" s="549"/>
      <c r="D108" s="1241" t="s">
        <v>1216</v>
      </c>
      <c r="E108" s="1241"/>
      <c r="F108" s="1241"/>
      <c r="G108" s="1241"/>
      <c r="H108" s="1241"/>
      <c r="I108" s="1241"/>
      <c r="J108" s="1241"/>
      <c r="K108" s="1241"/>
      <c r="L108" s="1241"/>
      <c r="M108" s="1241"/>
      <c r="N108" s="1241"/>
      <c r="O108" s="1241"/>
      <c r="P108" s="1241"/>
      <c r="Q108" s="1241"/>
      <c r="R108" s="1241"/>
      <c r="S108" s="1241"/>
      <c r="T108" s="1241"/>
      <c r="U108" s="1241"/>
      <c r="V108" s="1241"/>
      <c r="W108" s="1241"/>
      <c r="X108" s="1241"/>
      <c r="Y108" s="1241"/>
      <c r="Z108" s="1241"/>
      <c r="AA108" s="1241"/>
      <c r="AB108" s="1241"/>
      <c r="AC108" s="1241"/>
      <c r="AD108" s="1241"/>
      <c r="AE108" s="1241"/>
      <c r="AF108" s="1241"/>
      <c r="AG108" s="1241"/>
    </row>
    <row r="109" spans="1:33" s="537" customFormat="1" x14ac:dyDescent="0.2">
      <c r="A109" s="549"/>
      <c r="D109" s="1241"/>
      <c r="E109" s="1241"/>
      <c r="F109" s="1241"/>
      <c r="G109" s="1241"/>
      <c r="H109" s="1241"/>
      <c r="I109" s="1241"/>
      <c r="J109" s="1241"/>
      <c r="K109" s="1241"/>
      <c r="L109" s="1241"/>
      <c r="M109" s="1241"/>
      <c r="N109" s="1241"/>
      <c r="O109" s="1241"/>
      <c r="P109" s="1241"/>
      <c r="Q109" s="1241"/>
      <c r="R109" s="1241"/>
      <c r="S109" s="1241"/>
      <c r="T109" s="1241"/>
      <c r="U109" s="1241"/>
      <c r="V109" s="1241"/>
      <c r="W109" s="1241"/>
      <c r="X109" s="1241"/>
      <c r="Y109" s="1241"/>
      <c r="Z109" s="1241"/>
      <c r="AA109" s="1241"/>
      <c r="AB109" s="1241"/>
      <c r="AC109" s="1241"/>
      <c r="AD109" s="1241"/>
      <c r="AE109" s="1241"/>
      <c r="AF109" s="1241"/>
      <c r="AG109" s="1241"/>
    </row>
    <row r="110" spans="1:33" s="537" customFormat="1" x14ac:dyDescent="0.2">
      <c r="A110" s="549"/>
    </row>
    <row r="111" spans="1:33" s="537" customFormat="1" x14ac:dyDescent="0.2">
      <c r="A111" s="549"/>
      <c r="D111" s="1241" t="s">
        <v>1217</v>
      </c>
      <c r="E111" s="1241"/>
      <c r="F111" s="1241"/>
      <c r="G111" s="1241"/>
      <c r="H111" s="1241"/>
      <c r="I111" s="1241"/>
      <c r="J111" s="1241"/>
      <c r="K111" s="1241"/>
      <c r="L111" s="1241"/>
      <c r="M111" s="1241"/>
      <c r="N111" s="1241"/>
      <c r="O111" s="1241"/>
      <c r="P111" s="1241"/>
      <c r="Q111" s="1241"/>
      <c r="R111" s="1241"/>
      <c r="S111" s="1241"/>
      <c r="T111" s="1241"/>
      <c r="U111" s="1241"/>
      <c r="V111" s="1241"/>
      <c r="W111" s="1241"/>
      <c r="X111" s="1241"/>
      <c r="Y111" s="1241"/>
      <c r="Z111" s="1241"/>
      <c r="AA111" s="1241"/>
      <c r="AB111" s="1241"/>
      <c r="AC111" s="1241"/>
      <c r="AD111" s="1241"/>
      <c r="AE111" s="1241"/>
      <c r="AF111" s="1241"/>
      <c r="AG111" s="1241"/>
    </row>
    <row r="112" spans="1:33" s="537" customFormat="1" x14ac:dyDescent="0.2">
      <c r="A112" s="549"/>
      <c r="D112" s="1241"/>
      <c r="E112" s="1241"/>
      <c r="F112" s="1241"/>
      <c r="G112" s="1241"/>
      <c r="H112" s="1241"/>
      <c r="I112" s="1241"/>
      <c r="J112" s="1241"/>
      <c r="K112" s="1241"/>
      <c r="L112" s="1241"/>
      <c r="M112" s="1241"/>
      <c r="N112" s="1241"/>
      <c r="O112" s="1241"/>
      <c r="P112" s="1241"/>
      <c r="Q112" s="1241"/>
      <c r="R112" s="1241"/>
      <c r="S112" s="1241"/>
      <c r="T112" s="1241"/>
      <c r="U112" s="1241"/>
      <c r="V112" s="1241"/>
      <c r="W112" s="1241"/>
      <c r="X112" s="1241"/>
      <c r="Y112" s="1241"/>
      <c r="Z112" s="1241"/>
      <c r="AA112" s="1241"/>
      <c r="AB112" s="1241"/>
      <c r="AC112" s="1241"/>
      <c r="AD112" s="1241"/>
      <c r="AE112" s="1241"/>
      <c r="AF112" s="1241"/>
      <c r="AG112" s="1241"/>
    </row>
    <row r="113" spans="1:33" s="537" customFormat="1" x14ac:dyDescent="0.2">
      <c r="A113" s="549"/>
    </row>
    <row r="114" spans="1:33" s="537" customFormat="1" x14ac:dyDescent="0.2">
      <c r="A114" s="549"/>
      <c r="D114" s="1241" t="s">
        <v>1218</v>
      </c>
      <c r="E114" s="1241"/>
      <c r="F114" s="1241"/>
      <c r="G114" s="1241"/>
      <c r="H114" s="1241"/>
      <c r="I114" s="1241"/>
      <c r="J114" s="1241"/>
      <c r="K114" s="1241"/>
      <c r="L114" s="1241"/>
      <c r="M114" s="1241"/>
      <c r="N114" s="1241"/>
      <c r="O114" s="1241"/>
      <c r="P114" s="1241"/>
      <c r="Q114" s="1241"/>
      <c r="R114" s="1241"/>
      <c r="S114" s="1241"/>
      <c r="T114" s="1241"/>
      <c r="U114" s="1241"/>
      <c r="V114" s="1241"/>
      <c r="W114" s="1241"/>
      <c r="X114" s="1241"/>
      <c r="Y114" s="1241"/>
      <c r="Z114" s="1241"/>
      <c r="AA114" s="1241"/>
      <c r="AB114" s="1241"/>
      <c r="AC114" s="1241"/>
      <c r="AD114" s="1241"/>
      <c r="AE114" s="1241"/>
      <c r="AF114" s="1241"/>
      <c r="AG114" s="1241"/>
    </row>
    <row r="115" spans="1:33" s="537" customFormat="1" x14ac:dyDescent="0.2">
      <c r="A115" s="549"/>
      <c r="D115" s="1241"/>
      <c r="E115" s="1241"/>
      <c r="F115" s="1241"/>
      <c r="G115" s="1241"/>
      <c r="H115" s="1241"/>
      <c r="I115" s="1241"/>
      <c r="J115" s="1241"/>
      <c r="K115" s="1241"/>
      <c r="L115" s="1241"/>
      <c r="M115" s="1241"/>
      <c r="N115" s="1241"/>
      <c r="O115" s="1241"/>
      <c r="P115" s="1241"/>
      <c r="Q115" s="1241"/>
      <c r="R115" s="1241"/>
      <c r="S115" s="1241"/>
      <c r="T115" s="1241"/>
      <c r="U115" s="1241"/>
      <c r="V115" s="1241"/>
      <c r="W115" s="1241"/>
      <c r="X115" s="1241"/>
      <c r="Y115" s="1241"/>
      <c r="Z115" s="1241"/>
      <c r="AA115" s="1241"/>
      <c r="AB115" s="1241"/>
      <c r="AC115" s="1241"/>
      <c r="AD115" s="1241"/>
      <c r="AE115" s="1241"/>
      <c r="AF115" s="1241"/>
      <c r="AG115" s="1241"/>
    </row>
    <row r="116" spans="1:33" s="537" customFormat="1" x14ac:dyDescent="0.2">
      <c r="A116" s="549"/>
      <c r="D116" s="1241"/>
      <c r="E116" s="1241"/>
      <c r="F116" s="1241"/>
      <c r="G116" s="1241"/>
      <c r="H116" s="1241"/>
      <c r="I116" s="1241"/>
      <c r="J116" s="1241"/>
      <c r="K116" s="1241"/>
      <c r="L116" s="1241"/>
      <c r="M116" s="1241"/>
      <c r="N116" s="1241"/>
      <c r="O116" s="1241"/>
      <c r="P116" s="1241"/>
      <c r="Q116" s="1241"/>
      <c r="R116" s="1241"/>
      <c r="S116" s="1241"/>
      <c r="T116" s="1241"/>
      <c r="U116" s="1241"/>
      <c r="V116" s="1241"/>
      <c r="W116" s="1241"/>
      <c r="X116" s="1241"/>
      <c r="Y116" s="1241"/>
      <c r="Z116" s="1241"/>
      <c r="AA116" s="1241"/>
      <c r="AB116" s="1241"/>
      <c r="AC116" s="1241"/>
      <c r="AD116" s="1241"/>
      <c r="AE116" s="1241"/>
      <c r="AF116" s="1241"/>
      <c r="AG116" s="1241"/>
    </row>
    <row r="117" spans="1:33" s="537" customFormat="1" x14ac:dyDescent="0.2">
      <c r="A117" s="549"/>
    </row>
    <row r="118" spans="1:33" s="537" customFormat="1" x14ac:dyDescent="0.2">
      <c r="A118" s="549"/>
      <c r="D118" s="1253" t="s">
        <v>1219</v>
      </c>
      <c r="E118" s="1253"/>
      <c r="F118" s="1253"/>
      <c r="G118" s="1253"/>
      <c r="H118" s="1253"/>
      <c r="I118" s="1253"/>
      <c r="J118" s="1253"/>
      <c r="K118" s="1253"/>
      <c r="L118" s="1253"/>
      <c r="M118" s="1253"/>
      <c r="N118" s="1253"/>
      <c r="O118" s="1253"/>
      <c r="P118" s="1253"/>
      <c r="Q118" s="1253"/>
      <c r="R118" s="1253"/>
      <c r="S118" s="1253"/>
      <c r="T118" s="1253"/>
      <c r="U118" s="1253"/>
      <c r="V118" s="1253"/>
      <c r="W118" s="1253"/>
      <c r="X118" s="1253"/>
      <c r="Y118" s="1253"/>
      <c r="Z118" s="1253"/>
      <c r="AA118" s="1253"/>
      <c r="AB118" s="1253"/>
      <c r="AC118" s="1253"/>
      <c r="AD118" s="1253"/>
      <c r="AE118" s="1253"/>
      <c r="AF118" s="1253"/>
      <c r="AG118" s="1253"/>
    </row>
    <row r="119" spans="1:33" s="537" customFormat="1" x14ac:dyDescent="0.2">
      <c r="A119" s="549"/>
    </row>
    <row r="120" spans="1:33" s="537" customFormat="1" x14ac:dyDescent="0.2">
      <c r="A120" s="549"/>
      <c r="D120" s="1241" t="s">
        <v>1220</v>
      </c>
      <c r="E120" s="1241"/>
      <c r="F120" s="1241"/>
      <c r="G120" s="1241"/>
      <c r="H120" s="1241"/>
      <c r="I120" s="1241"/>
      <c r="J120" s="1241"/>
      <c r="K120" s="1241"/>
      <c r="L120" s="1241"/>
      <c r="M120" s="1241"/>
      <c r="N120" s="1241"/>
      <c r="O120" s="1241"/>
      <c r="P120" s="1241"/>
      <c r="Q120" s="1241"/>
      <c r="R120" s="1241"/>
      <c r="S120" s="1241"/>
      <c r="T120" s="1241"/>
      <c r="U120" s="1241"/>
      <c r="V120" s="1241"/>
      <c r="W120" s="1241"/>
      <c r="X120" s="1241"/>
      <c r="Y120" s="1241"/>
      <c r="Z120" s="1241"/>
      <c r="AA120" s="1241"/>
      <c r="AB120" s="1241"/>
      <c r="AC120" s="1241"/>
      <c r="AD120" s="1241"/>
      <c r="AE120" s="1241"/>
      <c r="AF120" s="1241"/>
      <c r="AG120" s="1241"/>
    </row>
    <row r="121" spans="1:33" s="537" customFormat="1" x14ac:dyDescent="0.2">
      <c r="A121" s="549"/>
      <c r="D121" s="1241"/>
      <c r="E121" s="1241"/>
      <c r="F121" s="1241"/>
      <c r="G121" s="1241"/>
      <c r="H121" s="1241"/>
      <c r="I121" s="1241"/>
      <c r="J121" s="1241"/>
      <c r="K121" s="1241"/>
      <c r="L121" s="1241"/>
      <c r="M121" s="1241"/>
      <c r="N121" s="1241"/>
      <c r="O121" s="1241"/>
      <c r="P121" s="1241"/>
      <c r="Q121" s="1241"/>
      <c r="R121" s="1241"/>
      <c r="S121" s="1241"/>
      <c r="T121" s="1241"/>
      <c r="U121" s="1241"/>
      <c r="V121" s="1241"/>
      <c r="W121" s="1241"/>
      <c r="X121" s="1241"/>
      <c r="Y121" s="1241"/>
      <c r="Z121" s="1241"/>
      <c r="AA121" s="1241"/>
      <c r="AB121" s="1241"/>
      <c r="AC121" s="1241"/>
      <c r="AD121" s="1241"/>
      <c r="AE121" s="1241"/>
      <c r="AF121" s="1241"/>
      <c r="AG121" s="1241"/>
    </row>
    <row r="122" spans="1:33" s="537" customFormat="1" x14ac:dyDescent="0.2">
      <c r="A122" s="549"/>
    </row>
    <row r="123" spans="1:33" s="537" customFormat="1" x14ac:dyDescent="0.2">
      <c r="A123" s="549"/>
      <c r="D123" s="1241" t="s">
        <v>1221</v>
      </c>
      <c r="E123" s="1241"/>
      <c r="F123" s="1241"/>
      <c r="G123" s="1241"/>
      <c r="H123" s="1241"/>
      <c r="I123" s="1241"/>
      <c r="J123" s="1241"/>
      <c r="K123" s="1241"/>
      <c r="L123" s="1241"/>
      <c r="M123" s="1241"/>
      <c r="N123" s="1241"/>
      <c r="O123" s="1241"/>
      <c r="P123" s="1241"/>
      <c r="Q123" s="1241"/>
      <c r="R123" s="1241"/>
      <c r="S123" s="1241"/>
      <c r="T123" s="1241"/>
      <c r="U123" s="1241"/>
      <c r="V123" s="1241"/>
      <c r="W123" s="1241"/>
      <c r="X123" s="1241"/>
      <c r="Y123" s="1241"/>
      <c r="Z123" s="1241"/>
      <c r="AA123" s="1241"/>
      <c r="AB123" s="1241"/>
      <c r="AC123" s="1241"/>
      <c r="AD123" s="1241"/>
      <c r="AE123" s="1241"/>
      <c r="AF123" s="1241"/>
      <c r="AG123" s="1241"/>
    </row>
    <row r="124" spans="1:33" s="537" customFormat="1" x14ac:dyDescent="0.2">
      <c r="A124" s="549"/>
      <c r="D124" s="1241"/>
      <c r="E124" s="1241"/>
      <c r="F124" s="1241"/>
      <c r="G124" s="1241"/>
      <c r="H124" s="1241"/>
      <c r="I124" s="1241"/>
      <c r="J124" s="1241"/>
      <c r="K124" s="1241"/>
      <c r="L124" s="1241"/>
      <c r="M124" s="1241"/>
      <c r="N124" s="1241"/>
      <c r="O124" s="1241"/>
      <c r="P124" s="1241"/>
      <c r="Q124" s="1241"/>
      <c r="R124" s="1241"/>
      <c r="S124" s="1241"/>
      <c r="T124" s="1241"/>
      <c r="U124" s="1241"/>
      <c r="V124" s="1241"/>
      <c r="W124" s="1241"/>
      <c r="X124" s="1241"/>
      <c r="Y124" s="1241"/>
      <c r="Z124" s="1241"/>
      <c r="AA124" s="1241"/>
      <c r="AB124" s="1241"/>
      <c r="AC124" s="1241"/>
      <c r="AD124" s="1241"/>
      <c r="AE124" s="1241"/>
      <c r="AF124" s="1241"/>
      <c r="AG124" s="1241"/>
    </row>
    <row r="125" spans="1:33" s="537" customFormat="1" x14ac:dyDescent="0.2">
      <c r="A125" s="549"/>
      <c r="D125" s="1241"/>
      <c r="E125" s="1241"/>
      <c r="F125" s="1241"/>
      <c r="G125" s="1241"/>
      <c r="H125" s="1241"/>
      <c r="I125" s="1241"/>
      <c r="J125" s="1241"/>
      <c r="K125" s="1241"/>
      <c r="L125" s="1241"/>
      <c r="M125" s="1241"/>
      <c r="N125" s="1241"/>
      <c r="O125" s="1241"/>
      <c r="P125" s="1241"/>
      <c r="Q125" s="1241"/>
      <c r="R125" s="1241"/>
      <c r="S125" s="1241"/>
      <c r="T125" s="1241"/>
      <c r="U125" s="1241"/>
      <c r="V125" s="1241"/>
      <c r="W125" s="1241"/>
      <c r="X125" s="1241"/>
      <c r="Y125" s="1241"/>
      <c r="Z125" s="1241"/>
      <c r="AA125" s="1241"/>
      <c r="AB125" s="1241"/>
      <c r="AC125" s="1241"/>
      <c r="AD125" s="1241"/>
      <c r="AE125" s="1241"/>
      <c r="AF125" s="1241"/>
      <c r="AG125" s="1241"/>
    </row>
    <row r="126" spans="1:33" s="537" customFormat="1" x14ac:dyDescent="0.2">
      <c r="A126" s="549"/>
      <c r="D126" s="1241"/>
      <c r="E126" s="1241"/>
      <c r="F126" s="1241"/>
      <c r="G126" s="1241"/>
      <c r="H126" s="1241"/>
      <c r="I126" s="1241"/>
      <c r="J126" s="1241"/>
      <c r="K126" s="1241"/>
      <c r="L126" s="1241"/>
      <c r="M126" s="1241"/>
      <c r="N126" s="1241"/>
      <c r="O126" s="1241"/>
      <c r="P126" s="1241"/>
      <c r="Q126" s="1241"/>
      <c r="R126" s="1241"/>
      <c r="S126" s="1241"/>
      <c r="T126" s="1241"/>
      <c r="U126" s="1241"/>
      <c r="V126" s="1241"/>
      <c r="W126" s="1241"/>
      <c r="X126" s="1241"/>
      <c r="Y126" s="1241"/>
      <c r="Z126" s="1241"/>
      <c r="AA126" s="1241"/>
      <c r="AB126" s="1241"/>
      <c r="AC126" s="1241"/>
      <c r="AD126" s="1241"/>
      <c r="AE126" s="1241"/>
      <c r="AF126" s="1241"/>
      <c r="AG126" s="1241"/>
    </row>
    <row r="127" spans="1:33" s="537" customFormat="1" x14ac:dyDescent="0.2">
      <c r="A127" s="549"/>
    </row>
    <row r="128" spans="1:33" s="537" customFormat="1" x14ac:dyDescent="0.2">
      <c r="A128" s="549"/>
      <c r="D128" s="1253" t="s">
        <v>1222</v>
      </c>
      <c r="E128" s="1253"/>
      <c r="F128" s="1253"/>
      <c r="G128" s="1253"/>
      <c r="H128" s="1253"/>
      <c r="I128" s="1253"/>
      <c r="J128" s="1253"/>
      <c r="K128" s="1253"/>
      <c r="L128" s="1253"/>
      <c r="M128" s="1253"/>
      <c r="N128" s="1253"/>
      <c r="O128" s="1253"/>
      <c r="P128" s="1253"/>
      <c r="Q128" s="1253"/>
      <c r="R128" s="1253"/>
      <c r="S128" s="1253"/>
      <c r="T128" s="1253"/>
      <c r="U128" s="1253"/>
      <c r="V128" s="1253"/>
      <c r="W128" s="1253"/>
      <c r="X128" s="1253"/>
      <c r="Y128" s="1253"/>
      <c r="Z128" s="1253"/>
      <c r="AA128" s="1253"/>
      <c r="AB128" s="1253"/>
      <c r="AC128" s="1253"/>
      <c r="AD128" s="1253"/>
      <c r="AE128" s="1253"/>
      <c r="AF128" s="1253"/>
      <c r="AG128" s="1253"/>
    </row>
    <row r="129" spans="1:33" s="537" customFormat="1" x14ac:dyDescent="0.2">
      <c r="A129" s="549"/>
      <c r="M129" s="582"/>
    </row>
    <row r="130" spans="1:33" s="537" customFormat="1" ht="14.25" customHeight="1" x14ac:dyDescent="0.2">
      <c r="A130" s="549"/>
      <c r="D130" s="1241" t="s">
        <v>1223</v>
      </c>
      <c r="E130" s="1241"/>
      <c r="F130" s="1241"/>
      <c r="G130" s="1241"/>
      <c r="H130" s="1241"/>
      <c r="I130" s="1241"/>
      <c r="J130" s="1241"/>
      <c r="K130" s="1241"/>
      <c r="L130" s="1241"/>
      <c r="M130" s="1241"/>
      <c r="N130" s="1241"/>
      <c r="O130" s="1241"/>
      <c r="P130" s="1241"/>
      <c r="Q130" s="1241"/>
      <c r="R130" s="1241"/>
      <c r="S130" s="1241"/>
      <c r="T130" s="1241"/>
      <c r="U130" s="1241"/>
      <c r="V130" s="1241"/>
      <c r="W130" s="1241"/>
      <c r="X130" s="1241"/>
      <c r="Y130" s="1241"/>
      <c r="Z130" s="1241"/>
      <c r="AA130" s="1241"/>
      <c r="AB130" s="1241"/>
      <c r="AC130" s="1241"/>
      <c r="AD130" s="1241"/>
      <c r="AE130" s="1241"/>
      <c r="AF130" s="1241"/>
      <c r="AG130" s="1241"/>
    </row>
    <row r="131" spans="1:33" s="537" customFormat="1" x14ac:dyDescent="0.2">
      <c r="A131" s="549"/>
      <c r="D131" s="1241"/>
      <c r="E131" s="1241"/>
      <c r="F131" s="1241"/>
      <c r="G131" s="1241"/>
      <c r="H131" s="1241"/>
      <c r="I131" s="1241"/>
      <c r="J131" s="1241"/>
      <c r="K131" s="1241"/>
      <c r="L131" s="1241"/>
      <c r="M131" s="1241"/>
      <c r="N131" s="1241"/>
      <c r="O131" s="1241"/>
      <c r="P131" s="1241"/>
      <c r="Q131" s="1241"/>
      <c r="R131" s="1241"/>
      <c r="S131" s="1241"/>
      <c r="T131" s="1241"/>
      <c r="U131" s="1241"/>
      <c r="V131" s="1241"/>
      <c r="W131" s="1241"/>
      <c r="X131" s="1241"/>
      <c r="Y131" s="1241"/>
      <c r="Z131" s="1241"/>
      <c r="AA131" s="1241"/>
      <c r="AB131" s="1241"/>
      <c r="AC131" s="1241"/>
      <c r="AD131" s="1241"/>
      <c r="AE131" s="1241"/>
      <c r="AF131" s="1241"/>
      <c r="AG131" s="1241"/>
    </row>
    <row r="132" spans="1:33" s="537" customFormat="1" x14ac:dyDescent="0.2">
      <c r="A132" s="549"/>
      <c r="D132" s="1241"/>
      <c r="E132" s="1241"/>
      <c r="F132" s="1241"/>
      <c r="G132" s="1241"/>
      <c r="H132" s="1241"/>
      <c r="I132" s="1241"/>
      <c r="J132" s="1241"/>
      <c r="K132" s="1241"/>
      <c r="L132" s="1241"/>
      <c r="M132" s="1241"/>
      <c r="N132" s="1241"/>
      <c r="O132" s="1241"/>
      <c r="P132" s="1241"/>
      <c r="Q132" s="1241"/>
      <c r="R132" s="1241"/>
      <c r="S132" s="1241"/>
      <c r="T132" s="1241"/>
      <c r="U132" s="1241"/>
      <c r="V132" s="1241"/>
      <c r="W132" s="1241"/>
      <c r="X132" s="1241"/>
      <c r="Y132" s="1241"/>
      <c r="Z132" s="1241"/>
      <c r="AA132" s="1241"/>
      <c r="AB132" s="1241"/>
      <c r="AC132" s="1241"/>
      <c r="AD132" s="1241"/>
      <c r="AE132" s="1241"/>
      <c r="AF132" s="1241"/>
      <c r="AG132" s="1241"/>
    </row>
    <row r="133" spans="1:33" s="537" customFormat="1" x14ac:dyDescent="0.2">
      <c r="A133" s="549"/>
      <c r="D133" s="1241"/>
      <c r="E133" s="1241"/>
      <c r="F133" s="1241"/>
      <c r="G133" s="1241"/>
      <c r="H133" s="1241"/>
      <c r="I133" s="1241"/>
      <c r="J133" s="1241"/>
      <c r="K133" s="1241"/>
      <c r="L133" s="1241"/>
      <c r="M133" s="1241"/>
      <c r="N133" s="1241"/>
      <c r="O133" s="1241"/>
      <c r="P133" s="1241"/>
      <c r="Q133" s="1241"/>
      <c r="R133" s="1241"/>
      <c r="S133" s="1241"/>
      <c r="T133" s="1241"/>
      <c r="U133" s="1241"/>
      <c r="V133" s="1241"/>
      <c r="W133" s="1241"/>
      <c r="X133" s="1241"/>
      <c r="Y133" s="1241"/>
      <c r="Z133" s="1241"/>
      <c r="AA133" s="1241"/>
      <c r="AB133" s="1241"/>
      <c r="AC133" s="1241"/>
      <c r="AD133" s="1241"/>
      <c r="AE133" s="1241"/>
      <c r="AF133" s="1241"/>
      <c r="AG133" s="1241"/>
    </row>
    <row r="134" spans="1:33" s="537" customFormat="1" x14ac:dyDescent="0.2">
      <c r="A134" s="549"/>
      <c r="D134" s="1241"/>
      <c r="E134" s="1241"/>
      <c r="F134" s="1241"/>
      <c r="G134" s="1241"/>
      <c r="H134" s="1241"/>
      <c r="I134" s="1241"/>
      <c r="J134" s="1241"/>
      <c r="K134" s="1241"/>
      <c r="L134" s="1241"/>
      <c r="M134" s="1241"/>
      <c r="N134" s="1241"/>
      <c r="O134" s="1241"/>
      <c r="P134" s="1241"/>
      <c r="Q134" s="1241"/>
      <c r="R134" s="1241"/>
      <c r="S134" s="1241"/>
      <c r="T134" s="1241"/>
      <c r="U134" s="1241"/>
      <c r="V134" s="1241"/>
      <c r="W134" s="1241"/>
      <c r="X134" s="1241"/>
      <c r="Y134" s="1241"/>
      <c r="Z134" s="1241"/>
      <c r="AA134" s="1241"/>
      <c r="AB134" s="1241"/>
      <c r="AC134" s="1241"/>
      <c r="AD134" s="1241"/>
      <c r="AE134" s="1241"/>
      <c r="AF134" s="1241"/>
      <c r="AG134" s="1241"/>
    </row>
    <row r="135" spans="1:33" s="537" customFormat="1" x14ac:dyDescent="0.2">
      <c r="A135" s="549"/>
    </row>
    <row r="136" spans="1:33" s="537" customFormat="1" x14ac:dyDescent="0.2">
      <c r="A136" s="549"/>
      <c r="D136" s="553" t="s">
        <v>1207</v>
      </c>
    </row>
    <row r="137" spans="1:33" s="537" customFormat="1" x14ac:dyDescent="0.2">
      <c r="A137" s="549"/>
    </row>
    <row r="138" spans="1:33" s="537" customFormat="1" x14ac:dyDescent="0.2">
      <c r="A138" s="549"/>
      <c r="D138" s="1241" t="s">
        <v>1228</v>
      </c>
      <c r="E138" s="1241"/>
      <c r="F138" s="1241"/>
      <c r="G138" s="1241"/>
      <c r="H138" s="1241"/>
      <c r="I138" s="1241"/>
      <c r="J138" s="1241"/>
      <c r="K138" s="1241"/>
      <c r="L138" s="1241"/>
      <c r="M138" s="1241"/>
      <c r="N138" s="1241"/>
      <c r="O138" s="1241"/>
      <c r="P138" s="1241"/>
      <c r="Q138" s="1241"/>
      <c r="R138" s="1241"/>
      <c r="S138" s="1241"/>
      <c r="T138" s="1241"/>
      <c r="U138" s="1241"/>
      <c r="V138" s="1241"/>
      <c r="W138" s="1241"/>
      <c r="X138" s="1241"/>
      <c r="Y138" s="1241"/>
      <c r="Z138" s="1241"/>
      <c r="AA138" s="1241"/>
      <c r="AB138" s="1241"/>
      <c r="AC138" s="1241"/>
      <c r="AD138" s="1241"/>
      <c r="AE138" s="1241"/>
      <c r="AF138" s="1241"/>
      <c r="AG138" s="1241"/>
    </row>
    <row r="139" spans="1:33" s="537" customFormat="1" x14ac:dyDescent="0.2">
      <c r="A139" s="549"/>
      <c r="D139" s="1241"/>
      <c r="E139" s="1241"/>
      <c r="F139" s="1241"/>
      <c r="G139" s="1241"/>
      <c r="H139" s="1241"/>
      <c r="I139" s="1241"/>
      <c r="J139" s="1241"/>
      <c r="K139" s="1241"/>
      <c r="L139" s="1241"/>
      <c r="M139" s="1241"/>
      <c r="N139" s="1241"/>
      <c r="O139" s="1241"/>
      <c r="P139" s="1241"/>
      <c r="Q139" s="1241"/>
      <c r="R139" s="1241"/>
      <c r="S139" s="1241"/>
      <c r="T139" s="1241"/>
      <c r="U139" s="1241"/>
      <c r="V139" s="1241"/>
      <c r="W139" s="1241"/>
      <c r="X139" s="1241"/>
      <c r="Y139" s="1241"/>
      <c r="Z139" s="1241"/>
      <c r="AA139" s="1241"/>
      <c r="AB139" s="1241"/>
      <c r="AC139" s="1241"/>
      <c r="AD139" s="1241"/>
      <c r="AE139" s="1241"/>
      <c r="AF139" s="1241"/>
      <c r="AG139" s="1241"/>
    </row>
    <row r="140" spans="1:33" s="537" customFormat="1" x14ac:dyDescent="0.2">
      <c r="A140" s="549"/>
      <c r="D140" s="1241"/>
      <c r="E140" s="1241"/>
      <c r="F140" s="1241"/>
      <c r="G140" s="1241"/>
      <c r="H140" s="1241"/>
      <c r="I140" s="1241"/>
      <c r="J140" s="1241"/>
      <c r="K140" s="1241"/>
      <c r="L140" s="1241"/>
      <c r="M140" s="1241"/>
      <c r="N140" s="1241"/>
      <c r="O140" s="1241"/>
      <c r="P140" s="1241"/>
      <c r="Q140" s="1241"/>
      <c r="R140" s="1241"/>
      <c r="S140" s="1241"/>
      <c r="T140" s="1241"/>
      <c r="U140" s="1241"/>
      <c r="V140" s="1241"/>
      <c r="W140" s="1241"/>
      <c r="X140" s="1241"/>
      <c r="Y140" s="1241"/>
      <c r="Z140" s="1241"/>
      <c r="AA140" s="1241"/>
      <c r="AB140" s="1241"/>
      <c r="AC140" s="1241"/>
      <c r="AD140" s="1241"/>
      <c r="AE140" s="1241"/>
      <c r="AF140" s="1241"/>
      <c r="AG140" s="1241"/>
    </row>
    <row r="141" spans="1:33" s="537" customFormat="1" x14ac:dyDescent="0.2">
      <c r="A141" s="549"/>
      <c r="D141" s="552"/>
      <c r="E141" s="552"/>
      <c r="F141" s="552"/>
      <c r="G141" s="552"/>
      <c r="H141" s="552"/>
      <c r="I141" s="552"/>
      <c r="J141" s="552"/>
      <c r="K141" s="552"/>
      <c r="L141" s="552"/>
      <c r="M141" s="552"/>
      <c r="N141" s="552"/>
      <c r="O141" s="552"/>
      <c r="P141" s="552"/>
      <c r="Q141" s="552"/>
      <c r="R141" s="552"/>
      <c r="S141" s="552"/>
      <c r="T141" s="552"/>
      <c r="U141" s="552"/>
      <c r="V141" s="552"/>
      <c r="W141" s="552"/>
      <c r="X141" s="552"/>
      <c r="Y141" s="552"/>
      <c r="Z141" s="552"/>
      <c r="AA141" s="552"/>
      <c r="AB141" s="552"/>
      <c r="AC141" s="552"/>
      <c r="AD141" s="552"/>
      <c r="AE141" s="552"/>
      <c r="AF141" s="552"/>
      <c r="AG141" s="552"/>
    </row>
    <row r="142" spans="1:33" s="537" customFormat="1" ht="29.25" customHeight="1" thickBot="1" x14ac:dyDescent="0.25">
      <c r="A142" s="549"/>
      <c r="D142" s="555"/>
      <c r="E142" s="555"/>
      <c r="F142" s="555"/>
      <c r="G142" s="555"/>
      <c r="H142" s="555"/>
      <c r="I142" s="555"/>
      <c r="J142" s="555"/>
      <c r="K142" s="555"/>
      <c r="L142" s="555"/>
      <c r="M142" s="555"/>
      <c r="N142" s="555"/>
      <c r="O142" s="1252" t="s">
        <v>1209</v>
      </c>
      <c r="P142" s="1252"/>
      <c r="Q142" s="1252"/>
      <c r="R142" s="1252"/>
      <c r="S142" s="1252"/>
      <c r="T142" s="1252" t="s">
        <v>1210</v>
      </c>
      <c r="U142" s="1252"/>
      <c r="V142" s="1252"/>
      <c r="W142" s="1252"/>
      <c r="X142" s="1252"/>
      <c r="Y142" s="1252" t="s">
        <v>1346</v>
      </c>
      <c r="Z142" s="1252"/>
      <c r="AA142" s="1252"/>
      <c r="AB142" s="1252"/>
      <c r="AC142" s="1252"/>
    </row>
    <row r="143" spans="1:33" s="537" customFormat="1" x14ac:dyDescent="0.2">
      <c r="A143" s="549"/>
      <c r="D143" s="1251" t="s">
        <v>42</v>
      </c>
      <c r="E143" s="1251"/>
      <c r="F143" s="1251"/>
      <c r="G143" s="1251"/>
      <c r="H143" s="1251"/>
      <c r="I143" s="1251"/>
      <c r="J143" s="1251"/>
      <c r="K143" s="1251"/>
      <c r="L143" s="1251"/>
      <c r="M143" s="1251"/>
      <c r="N143" s="1251"/>
      <c r="O143" s="1255" t="s">
        <v>1212</v>
      </c>
      <c r="P143" s="1255"/>
      <c r="Q143" s="1255"/>
      <c r="R143" s="1255"/>
      <c r="S143" s="1255"/>
      <c r="T143" s="1255" t="s">
        <v>1212</v>
      </c>
      <c r="U143" s="1255"/>
      <c r="V143" s="1255"/>
      <c r="W143" s="1255"/>
      <c r="X143" s="1255"/>
      <c r="Y143" s="1255" t="s">
        <v>1212</v>
      </c>
      <c r="Z143" s="1255"/>
      <c r="AA143" s="1255"/>
      <c r="AB143" s="1255"/>
      <c r="AC143" s="1255"/>
    </row>
    <row r="144" spans="1:33" s="537" customFormat="1" x14ac:dyDescent="0.2">
      <c r="A144" s="549"/>
      <c r="D144" s="1251" t="s">
        <v>1224</v>
      </c>
      <c r="E144" s="1251"/>
      <c r="F144" s="1251"/>
      <c r="G144" s="1251"/>
      <c r="H144" s="1251"/>
      <c r="I144" s="1251"/>
      <c r="J144" s="1251"/>
      <c r="K144" s="1251"/>
      <c r="L144" s="1251"/>
      <c r="M144" s="1251"/>
      <c r="N144" s="1251"/>
      <c r="O144" s="1257">
        <v>4</v>
      </c>
      <c r="P144" s="1257"/>
      <c r="Q144" s="1257"/>
      <c r="R144" s="1257"/>
      <c r="S144" s="1257"/>
      <c r="T144" s="1254">
        <v>0.25</v>
      </c>
      <c r="U144" s="1254"/>
      <c r="V144" s="1254"/>
      <c r="W144" s="1254"/>
      <c r="X144" s="1254"/>
      <c r="Y144" s="1257" t="s">
        <v>1996</v>
      </c>
      <c r="Z144" s="1257"/>
      <c r="AA144" s="1257"/>
      <c r="AB144" s="1257"/>
      <c r="AC144" s="1257"/>
    </row>
    <row r="145" spans="1:33" s="537" customFormat="1" x14ac:dyDescent="0.2">
      <c r="A145" s="549"/>
      <c r="D145" s="1251" t="s">
        <v>1225</v>
      </c>
      <c r="E145" s="1251"/>
      <c r="F145" s="1251"/>
      <c r="G145" s="1251"/>
      <c r="H145" s="1251"/>
      <c r="I145" s="1251"/>
      <c r="J145" s="1251"/>
      <c r="K145" s="1251"/>
      <c r="L145" s="1251"/>
      <c r="M145" s="1251"/>
      <c r="N145" s="1251"/>
      <c r="O145" s="1255" t="s">
        <v>1212</v>
      </c>
      <c r="P145" s="1255"/>
      <c r="Q145" s="1255"/>
      <c r="R145" s="1255"/>
      <c r="S145" s="1255"/>
      <c r="T145" s="1258" t="s">
        <v>1212</v>
      </c>
      <c r="U145" s="1258"/>
      <c r="V145" s="1258"/>
      <c r="W145" s="1258"/>
      <c r="X145" s="1258"/>
      <c r="Y145" s="1255" t="s">
        <v>1212</v>
      </c>
      <c r="Z145" s="1255"/>
      <c r="AA145" s="1255"/>
      <c r="AB145" s="1255"/>
      <c r="AC145" s="1255"/>
    </row>
    <row r="146" spans="1:33" s="537" customFormat="1" x14ac:dyDescent="0.2">
      <c r="A146" s="549"/>
      <c r="D146" s="1251" t="s">
        <v>1226</v>
      </c>
      <c r="E146" s="1251"/>
      <c r="F146" s="1251"/>
      <c r="G146" s="1251"/>
      <c r="H146" s="1251"/>
      <c r="I146" s="1251"/>
      <c r="J146" s="1251"/>
      <c r="K146" s="1251"/>
      <c r="L146" s="1251"/>
      <c r="M146" s="1251"/>
      <c r="N146" s="1251"/>
      <c r="O146" s="1255" t="s">
        <v>1212</v>
      </c>
      <c r="P146" s="1255"/>
      <c r="Q146" s="1255"/>
      <c r="R146" s="1255"/>
      <c r="S146" s="1255"/>
      <c r="T146" s="1255" t="s">
        <v>1212</v>
      </c>
      <c r="U146" s="1255"/>
      <c r="V146" s="1255"/>
      <c r="W146" s="1255"/>
      <c r="X146" s="1255"/>
      <c r="Y146" s="1255" t="s">
        <v>1212</v>
      </c>
      <c r="Z146" s="1255"/>
      <c r="AA146" s="1255"/>
      <c r="AB146" s="1255"/>
      <c r="AC146" s="1255"/>
    </row>
    <row r="147" spans="1:33" s="537" customFormat="1" x14ac:dyDescent="0.2">
      <c r="A147" s="549"/>
      <c r="D147" s="1250" t="s">
        <v>1227</v>
      </c>
      <c r="E147" s="1250"/>
      <c r="F147" s="1250"/>
      <c r="G147" s="1250"/>
      <c r="H147" s="1250"/>
      <c r="I147" s="1250"/>
      <c r="J147" s="1250"/>
      <c r="K147" s="1250"/>
      <c r="L147" s="1250"/>
      <c r="M147" s="1250"/>
      <c r="N147" s="1250"/>
      <c r="O147" s="1256" t="s">
        <v>1212</v>
      </c>
      <c r="P147" s="1256"/>
      <c r="Q147" s="1256"/>
      <c r="R147" s="1256"/>
      <c r="S147" s="1256"/>
      <c r="T147" s="1256" t="s">
        <v>1212</v>
      </c>
      <c r="U147" s="1256"/>
      <c r="V147" s="1256"/>
      <c r="W147" s="1256"/>
      <c r="X147" s="1256"/>
      <c r="Y147" s="1256" t="s">
        <v>1212</v>
      </c>
      <c r="Z147" s="1256"/>
      <c r="AA147" s="1256"/>
      <c r="AB147" s="1256"/>
      <c r="AC147" s="1256"/>
    </row>
    <row r="148" spans="1:33" s="537" customFormat="1" x14ac:dyDescent="0.2">
      <c r="A148" s="549"/>
    </row>
    <row r="149" spans="1:33" s="537" customFormat="1" x14ac:dyDescent="0.2">
      <c r="A149" s="549"/>
      <c r="D149" s="1241" t="s">
        <v>1229</v>
      </c>
      <c r="E149" s="1241"/>
      <c r="F149" s="1241"/>
      <c r="G149" s="1241"/>
      <c r="H149" s="1241"/>
      <c r="I149" s="1241"/>
      <c r="J149" s="1241"/>
      <c r="K149" s="1241"/>
      <c r="L149" s="1241"/>
      <c r="M149" s="1241"/>
      <c r="N149" s="1241"/>
      <c r="O149" s="1241"/>
      <c r="P149" s="1241"/>
      <c r="Q149" s="1241"/>
      <c r="R149" s="1241"/>
      <c r="S149" s="1241"/>
      <c r="T149" s="1241"/>
      <c r="U149" s="1241"/>
      <c r="V149" s="1241"/>
      <c r="W149" s="1241"/>
      <c r="X149" s="1241"/>
      <c r="Y149" s="1241"/>
      <c r="Z149" s="1241"/>
      <c r="AA149" s="1241"/>
      <c r="AB149" s="1241"/>
      <c r="AC149" s="1241"/>
      <c r="AD149" s="1241"/>
      <c r="AE149" s="1241"/>
      <c r="AF149" s="1241"/>
      <c r="AG149" s="1241"/>
    </row>
    <row r="150" spans="1:33" s="537" customFormat="1" x14ac:dyDescent="0.2">
      <c r="A150" s="549"/>
      <c r="D150" s="1241"/>
      <c r="E150" s="1241"/>
      <c r="F150" s="1241"/>
      <c r="G150" s="1241"/>
      <c r="H150" s="1241"/>
      <c r="I150" s="1241"/>
      <c r="J150" s="1241"/>
      <c r="K150" s="1241"/>
      <c r="L150" s="1241"/>
      <c r="M150" s="1241"/>
      <c r="N150" s="1241"/>
      <c r="O150" s="1241"/>
      <c r="P150" s="1241"/>
      <c r="Q150" s="1241"/>
      <c r="R150" s="1241"/>
      <c r="S150" s="1241"/>
      <c r="T150" s="1241"/>
      <c r="U150" s="1241"/>
      <c r="V150" s="1241"/>
      <c r="W150" s="1241"/>
      <c r="X150" s="1241"/>
      <c r="Y150" s="1241"/>
      <c r="Z150" s="1241"/>
      <c r="AA150" s="1241"/>
      <c r="AB150" s="1241"/>
      <c r="AC150" s="1241"/>
      <c r="AD150" s="1241"/>
      <c r="AE150" s="1241"/>
      <c r="AF150" s="1241"/>
      <c r="AG150" s="1241"/>
    </row>
    <row r="151" spans="1:33" s="537" customFormat="1" x14ac:dyDescent="0.2">
      <c r="A151" s="549"/>
    </row>
    <row r="152" spans="1:33" s="537" customFormat="1" x14ac:dyDescent="0.2">
      <c r="A152" s="549"/>
    </row>
    <row r="153" spans="1:33" s="537" customFormat="1" x14ac:dyDescent="0.2">
      <c r="A153" s="549"/>
      <c r="D153" s="536" t="s">
        <v>1244</v>
      </c>
    </row>
    <row r="154" spans="1:33" s="537" customFormat="1" x14ac:dyDescent="0.2">
      <c r="A154" s="549"/>
    </row>
    <row r="155" spans="1:33" s="537" customFormat="1" x14ac:dyDescent="0.2">
      <c r="A155" s="549"/>
      <c r="D155" s="1241" t="s">
        <v>1230</v>
      </c>
      <c r="E155" s="1241"/>
      <c r="F155" s="1241"/>
      <c r="G155" s="1241"/>
      <c r="H155" s="1241"/>
      <c r="I155" s="1241"/>
      <c r="J155" s="1241"/>
      <c r="K155" s="1241"/>
      <c r="L155" s="1241"/>
      <c r="M155" s="1241"/>
      <c r="N155" s="1241"/>
      <c r="O155" s="1241"/>
      <c r="P155" s="1241"/>
      <c r="Q155" s="1241"/>
      <c r="R155" s="1241"/>
      <c r="S155" s="1241"/>
      <c r="T155" s="1241"/>
      <c r="U155" s="1241"/>
      <c r="V155" s="1241"/>
      <c r="W155" s="1241"/>
      <c r="X155" s="1241"/>
      <c r="Y155" s="1241"/>
      <c r="Z155" s="1241"/>
      <c r="AA155" s="1241"/>
      <c r="AB155" s="1241"/>
      <c r="AC155" s="1241"/>
      <c r="AD155" s="1241"/>
      <c r="AE155" s="1241"/>
      <c r="AF155" s="1241"/>
      <c r="AG155" s="1241"/>
    </row>
    <row r="156" spans="1:33" s="537" customFormat="1" x14ac:dyDescent="0.2">
      <c r="A156" s="549"/>
      <c r="D156" s="1241"/>
      <c r="E156" s="1241"/>
      <c r="F156" s="1241"/>
      <c r="G156" s="1241"/>
      <c r="H156" s="1241"/>
      <c r="I156" s="1241"/>
      <c r="J156" s="1241"/>
      <c r="K156" s="1241"/>
      <c r="L156" s="1241"/>
      <c r="M156" s="1241"/>
      <c r="N156" s="1241"/>
      <c r="O156" s="1241"/>
      <c r="P156" s="1241"/>
      <c r="Q156" s="1241"/>
      <c r="R156" s="1241"/>
      <c r="S156" s="1241"/>
      <c r="T156" s="1241"/>
      <c r="U156" s="1241"/>
      <c r="V156" s="1241"/>
      <c r="W156" s="1241"/>
      <c r="X156" s="1241"/>
      <c r="Y156" s="1241"/>
      <c r="Z156" s="1241"/>
      <c r="AA156" s="1241"/>
      <c r="AB156" s="1241"/>
      <c r="AC156" s="1241"/>
      <c r="AD156" s="1241"/>
      <c r="AE156" s="1241"/>
      <c r="AF156" s="1241"/>
      <c r="AG156" s="1241"/>
    </row>
    <row r="157" spans="1:33" s="537" customFormat="1" x14ac:dyDescent="0.2">
      <c r="A157" s="549"/>
      <c r="D157" s="1241"/>
      <c r="E157" s="1241"/>
      <c r="F157" s="1241"/>
      <c r="G157" s="1241"/>
      <c r="H157" s="1241"/>
      <c r="I157" s="1241"/>
      <c r="J157" s="1241"/>
      <c r="K157" s="1241"/>
      <c r="L157" s="1241"/>
      <c r="M157" s="1241"/>
      <c r="N157" s="1241"/>
      <c r="O157" s="1241"/>
      <c r="P157" s="1241"/>
      <c r="Q157" s="1241"/>
      <c r="R157" s="1241"/>
      <c r="S157" s="1241"/>
      <c r="T157" s="1241"/>
      <c r="U157" s="1241"/>
      <c r="V157" s="1241"/>
      <c r="W157" s="1241"/>
      <c r="X157" s="1241"/>
      <c r="Y157" s="1241"/>
      <c r="Z157" s="1241"/>
      <c r="AA157" s="1241"/>
      <c r="AB157" s="1241"/>
      <c r="AC157" s="1241"/>
      <c r="AD157" s="1241"/>
      <c r="AE157" s="1241"/>
      <c r="AF157" s="1241"/>
      <c r="AG157" s="1241"/>
    </row>
    <row r="158" spans="1:33" s="537" customFormat="1" x14ac:dyDescent="0.2">
      <c r="A158" s="549"/>
    </row>
    <row r="159" spans="1:33" s="537" customFormat="1" x14ac:dyDescent="0.2">
      <c r="A159" s="549"/>
      <c r="D159" s="1241" t="s">
        <v>1231</v>
      </c>
      <c r="E159" s="1241"/>
      <c r="F159" s="1241"/>
      <c r="G159" s="1241"/>
      <c r="H159" s="1241"/>
      <c r="I159" s="1241"/>
      <c r="J159" s="1241"/>
      <c r="K159" s="1241"/>
      <c r="L159" s="1241"/>
      <c r="M159" s="1241"/>
      <c r="N159" s="1241"/>
      <c r="O159" s="1241"/>
      <c r="P159" s="1241"/>
      <c r="Q159" s="1241"/>
      <c r="R159" s="1241"/>
      <c r="S159" s="1241"/>
      <c r="T159" s="1241"/>
      <c r="U159" s="1241"/>
      <c r="V159" s="1241"/>
      <c r="W159" s="1241"/>
      <c r="X159" s="1241"/>
      <c r="Y159" s="1241"/>
      <c r="Z159" s="1241"/>
      <c r="AA159" s="1241"/>
      <c r="AB159" s="1241"/>
      <c r="AC159" s="1241"/>
      <c r="AD159" s="1241"/>
      <c r="AE159" s="1241"/>
      <c r="AF159" s="1241"/>
      <c r="AG159" s="1241"/>
    </row>
    <row r="160" spans="1:33" s="537" customFormat="1" x14ac:dyDescent="0.2">
      <c r="A160" s="549"/>
      <c r="D160" s="1241"/>
      <c r="E160" s="1241"/>
      <c r="F160" s="1241"/>
      <c r="G160" s="1241"/>
      <c r="H160" s="1241"/>
      <c r="I160" s="1241"/>
      <c r="J160" s="1241"/>
      <c r="K160" s="1241"/>
      <c r="L160" s="1241"/>
      <c r="M160" s="1241"/>
      <c r="N160" s="1241"/>
      <c r="O160" s="1241"/>
      <c r="P160" s="1241"/>
      <c r="Q160" s="1241"/>
      <c r="R160" s="1241"/>
      <c r="S160" s="1241"/>
      <c r="T160" s="1241"/>
      <c r="U160" s="1241"/>
      <c r="V160" s="1241"/>
      <c r="W160" s="1241"/>
      <c r="X160" s="1241"/>
      <c r="Y160" s="1241"/>
      <c r="Z160" s="1241"/>
      <c r="AA160" s="1241"/>
      <c r="AB160" s="1241"/>
      <c r="AC160" s="1241"/>
      <c r="AD160" s="1241"/>
      <c r="AE160" s="1241"/>
      <c r="AF160" s="1241"/>
      <c r="AG160" s="1241"/>
    </row>
    <row r="161" spans="1:33" s="537" customFormat="1" x14ac:dyDescent="0.2">
      <c r="A161" s="549"/>
    </row>
    <row r="162" spans="1:33" s="537" customFormat="1" x14ac:dyDescent="0.2">
      <c r="A162" s="549"/>
      <c r="D162" s="1241" t="s">
        <v>1232</v>
      </c>
      <c r="E162" s="1241"/>
      <c r="F162" s="1241"/>
      <c r="G162" s="1241"/>
      <c r="H162" s="1241"/>
      <c r="I162" s="1241"/>
      <c r="J162" s="1241"/>
      <c r="K162" s="1241"/>
      <c r="L162" s="1241"/>
      <c r="M162" s="1241"/>
      <c r="N162" s="1241"/>
      <c r="O162" s="1241"/>
      <c r="P162" s="1241"/>
      <c r="Q162" s="1241"/>
      <c r="R162" s="1241"/>
      <c r="S162" s="1241"/>
      <c r="T162" s="1241"/>
      <c r="U162" s="1241"/>
      <c r="V162" s="1241"/>
      <c r="W162" s="1241"/>
      <c r="X162" s="1241"/>
      <c r="Y162" s="1241"/>
      <c r="Z162" s="1241"/>
      <c r="AA162" s="1241"/>
      <c r="AB162" s="1241"/>
      <c r="AC162" s="1241"/>
      <c r="AD162" s="1241"/>
      <c r="AE162" s="1241"/>
      <c r="AF162" s="1241"/>
      <c r="AG162" s="1241"/>
    </row>
    <row r="163" spans="1:33" s="537" customFormat="1" x14ac:dyDescent="0.2">
      <c r="A163" s="549"/>
      <c r="D163" s="1241"/>
      <c r="E163" s="1241"/>
      <c r="F163" s="1241"/>
      <c r="G163" s="1241"/>
      <c r="H163" s="1241"/>
      <c r="I163" s="1241"/>
      <c r="J163" s="1241"/>
      <c r="K163" s="1241"/>
      <c r="L163" s="1241"/>
      <c r="M163" s="1241"/>
      <c r="N163" s="1241"/>
      <c r="O163" s="1241"/>
      <c r="P163" s="1241"/>
      <c r="Q163" s="1241"/>
      <c r="R163" s="1241"/>
      <c r="S163" s="1241"/>
      <c r="T163" s="1241"/>
      <c r="U163" s="1241"/>
      <c r="V163" s="1241"/>
      <c r="W163" s="1241"/>
      <c r="X163" s="1241"/>
      <c r="Y163" s="1241"/>
      <c r="Z163" s="1241"/>
      <c r="AA163" s="1241"/>
      <c r="AB163" s="1241"/>
      <c r="AC163" s="1241"/>
      <c r="AD163" s="1241"/>
      <c r="AE163" s="1241"/>
      <c r="AF163" s="1241"/>
      <c r="AG163" s="1241"/>
    </row>
    <row r="164" spans="1:33" s="537" customFormat="1" x14ac:dyDescent="0.2">
      <c r="A164" s="549"/>
      <c r="D164" s="1241"/>
      <c r="E164" s="1241"/>
      <c r="F164" s="1241"/>
      <c r="G164" s="1241"/>
      <c r="H164" s="1241"/>
      <c r="I164" s="1241"/>
      <c r="J164" s="1241"/>
      <c r="K164" s="1241"/>
      <c r="L164" s="1241"/>
      <c r="M164" s="1241"/>
      <c r="N164" s="1241"/>
      <c r="O164" s="1241"/>
      <c r="P164" s="1241"/>
      <c r="Q164" s="1241"/>
      <c r="R164" s="1241"/>
      <c r="S164" s="1241"/>
      <c r="T164" s="1241"/>
      <c r="U164" s="1241"/>
      <c r="V164" s="1241"/>
      <c r="W164" s="1241"/>
      <c r="X164" s="1241"/>
      <c r="Y164" s="1241"/>
      <c r="Z164" s="1241"/>
      <c r="AA164" s="1241"/>
      <c r="AB164" s="1241"/>
      <c r="AC164" s="1241"/>
      <c r="AD164" s="1241"/>
      <c r="AE164" s="1241"/>
      <c r="AF164" s="1241"/>
      <c r="AG164" s="1241"/>
    </row>
    <row r="165" spans="1:33" s="537" customFormat="1" x14ac:dyDescent="0.2">
      <c r="A165" s="549"/>
      <c r="D165" s="1241"/>
      <c r="E165" s="1241"/>
      <c r="F165" s="1241"/>
      <c r="G165" s="1241"/>
      <c r="H165" s="1241"/>
      <c r="I165" s="1241"/>
      <c r="J165" s="1241"/>
      <c r="K165" s="1241"/>
      <c r="L165" s="1241"/>
      <c r="M165" s="1241"/>
      <c r="N165" s="1241"/>
      <c r="O165" s="1241"/>
      <c r="P165" s="1241"/>
      <c r="Q165" s="1241"/>
      <c r="R165" s="1241"/>
      <c r="S165" s="1241"/>
      <c r="T165" s="1241"/>
      <c r="U165" s="1241"/>
      <c r="V165" s="1241"/>
      <c r="W165" s="1241"/>
      <c r="X165" s="1241"/>
      <c r="Y165" s="1241"/>
      <c r="Z165" s="1241"/>
      <c r="AA165" s="1241"/>
      <c r="AB165" s="1241"/>
      <c r="AC165" s="1241"/>
      <c r="AD165" s="1241"/>
      <c r="AE165" s="1241"/>
      <c r="AF165" s="1241"/>
      <c r="AG165" s="1241"/>
    </row>
    <row r="166" spans="1:33" s="537" customFormat="1" x14ac:dyDescent="0.2">
      <c r="A166" s="549"/>
      <c r="D166" s="1241"/>
      <c r="E166" s="1241"/>
      <c r="F166" s="1241"/>
      <c r="G166" s="1241"/>
      <c r="H166" s="1241"/>
      <c r="I166" s="1241"/>
      <c r="J166" s="1241"/>
      <c r="K166" s="1241"/>
      <c r="L166" s="1241"/>
      <c r="M166" s="1241"/>
      <c r="N166" s="1241"/>
      <c r="O166" s="1241"/>
      <c r="P166" s="1241"/>
      <c r="Q166" s="1241"/>
      <c r="R166" s="1241"/>
      <c r="S166" s="1241"/>
      <c r="T166" s="1241"/>
      <c r="U166" s="1241"/>
      <c r="V166" s="1241"/>
      <c r="W166" s="1241"/>
      <c r="X166" s="1241"/>
      <c r="Y166" s="1241"/>
      <c r="Z166" s="1241"/>
      <c r="AA166" s="1241"/>
      <c r="AB166" s="1241"/>
      <c r="AC166" s="1241"/>
      <c r="AD166" s="1241"/>
      <c r="AE166" s="1241"/>
      <c r="AF166" s="1241"/>
      <c r="AG166" s="1241"/>
    </row>
    <row r="167" spans="1:33" s="537" customFormat="1" x14ac:dyDescent="0.2">
      <c r="A167" s="549"/>
    </row>
    <row r="168" spans="1:33" s="537" customFormat="1" x14ac:dyDescent="0.2">
      <c r="A168" s="549"/>
      <c r="D168" s="1241" t="s">
        <v>1233</v>
      </c>
      <c r="E168" s="1241"/>
      <c r="F168" s="1241"/>
      <c r="G168" s="1241"/>
      <c r="H168" s="1241"/>
      <c r="I168" s="1241"/>
      <c r="J168" s="1241"/>
      <c r="K168" s="1241"/>
      <c r="L168" s="1241"/>
      <c r="M168" s="1241"/>
      <c r="N168" s="1241"/>
      <c r="O168" s="1241"/>
      <c r="P168" s="1241"/>
      <c r="Q168" s="1241"/>
      <c r="R168" s="1241"/>
      <c r="S168" s="1241"/>
      <c r="T168" s="1241"/>
      <c r="U168" s="1241"/>
      <c r="V168" s="1241"/>
      <c r="W168" s="1241"/>
      <c r="X168" s="1241"/>
      <c r="Y168" s="1241"/>
      <c r="Z168" s="1241"/>
      <c r="AA168" s="1241"/>
      <c r="AB168" s="1241"/>
      <c r="AC168" s="1241"/>
      <c r="AD168" s="1241"/>
      <c r="AE168" s="1241"/>
      <c r="AF168" s="1241"/>
      <c r="AG168" s="1241"/>
    </row>
    <row r="169" spans="1:33" s="537" customFormat="1" x14ac:dyDescent="0.2">
      <c r="A169" s="549"/>
      <c r="D169" s="1241"/>
      <c r="E169" s="1241"/>
      <c r="F169" s="1241"/>
      <c r="G169" s="1241"/>
      <c r="H169" s="1241"/>
      <c r="I169" s="1241"/>
      <c r="J169" s="1241"/>
      <c r="K169" s="1241"/>
      <c r="L169" s="1241"/>
      <c r="M169" s="1241"/>
      <c r="N169" s="1241"/>
      <c r="O169" s="1241"/>
      <c r="P169" s="1241"/>
      <c r="Q169" s="1241"/>
      <c r="R169" s="1241"/>
      <c r="S169" s="1241"/>
      <c r="T169" s="1241"/>
      <c r="U169" s="1241"/>
      <c r="V169" s="1241"/>
      <c r="W169" s="1241"/>
      <c r="X169" s="1241"/>
      <c r="Y169" s="1241"/>
      <c r="Z169" s="1241"/>
      <c r="AA169" s="1241"/>
      <c r="AB169" s="1241"/>
      <c r="AC169" s="1241"/>
      <c r="AD169" s="1241"/>
      <c r="AE169" s="1241"/>
      <c r="AF169" s="1241"/>
      <c r="AG169" s="1241"/>
    </row>
    <row r="170" spans="1:33" s="537" customFormat="1" x14ac:dyDescent="0.2">
      <c r="A170" s="549"/>
    </row>
    <row r="171" spans="1:33" s="537" customFormat="1" x14ac:dyDescent="0.2">
      <c r="A171" s="549"/>
      <c r="D171" s="537" t="s">
        <v>1212</v>
      </c>
      <c r="E171" s="1078" t="s">
        <v>1673</v>
      </c>
      <c r="F171" s="1241"/>
      <c r="G171" s="1241"/>
      <c r="H171" s="1241"/>
      <c r="I171" s="1241"/>
      <c r="J171" s="1241"/>
      <c r="K171" s="1241"/>
      <c r="L171" s="1241"/>
      <c r="M171" s="1241"/>
      <c r="N171" s="1241"/>
      <c r="O171" s="1241"/>
      <c r="P171" s="1241"/>
      <c r="Q171" s="1241"/>
      <c r="R171" s="1241"/>
      <c r="S171" s="1241"/>
      <c r="T171" s="1241"/>
      <c r="U171" s="1241"/>
      <c r="V171" s="1241"/>
      <c r="W171" s="1241"/>
      <c r="X171" s="1241"/>
      <c r="Y171" s="1241"/>
      <c r="Z171" s="1241"/>
      <c r="AA171" s="1241"/>
      <c r="AB171" s="1241"/>
      <c r="AC171" s="1241"/>
      <c r="AD171" s="1241"/>
      <c r="AE171" s="1241"/>
      <c r="AF171" s="1241"/>
      <c r="AG171" s="1241"/>
    </row>
    <row r="172" spans="1:33" s="537" customFormat="1" x14ac:dyDescent="0.2">
      <c r="A172" s="549"/>
      <c r="E172" s="1241"/>
      <c r="F172" s="1241"/>
      <c r="G172" s="1241"/>
      <c r="H172" s="1241"/>
      <c r="I172" s="1241"/>
      <c r="J172" s="1241"/>
      <c r="K172" s="1241"/>
      <c r="L172" s="1241"/>
      <c r="M172" s="1241"/>
      <c r="N172" s="1241"/>
      <c r="O172" s="1241"/>
      <c r="P172" s="1241"/>
      <c r="Q172" s="1241"/>
      <c r="R172" s="1241"/>
      <c r="S172" s="1241"/>
      <c r="T172" s="1241"/>
      <c r="U172" s="1241"/>
      <c r="V172" s="1241"/>
      <c r="W172" s="1241"/>
      <c r="X172" s="1241"/>
      <c r="Y172" s="1241"/>
      <c r="Z172" s="1241"/>
      <c r="AA172" s="1241"/>
      <c r="AB172" s="1241"/>
      <c r="AC172" s="1241"/>
      <c r="AD172" s="1241"/>
      <c r="AE172" s="1241"/>
      <c r="AF172" s="1241"/>
      <c r="AG172" s="1241"/>
    </row>
    <row r="173" spans="1:33" s="537" customFormat="1" x14ac:dyDescent="0.2">
      <c r="A173" s="549"/>
      <c r="D173" s="537" t="s">
        <v>1212</v>
      </c>
      <c r="E173" s="1241" t="s">
        <v>1234</v>
      </c>
      <c r="F173" s="1241"/>
      <c r="G173" s="1241"/>
      <c r="H173" s="1241"/>
      <c r="I173" s="1241"/>
      <c r="J173" s="1241"/>
      <c r="K173" s="1241"/>
      <c r="L173" s="1241"/>
      <c r="M173" s="1241"/>
      <c r="N173" s="1241"/>
      <c r="O173" s="1241"/>
      <c r="P173" s="1241"/>
      <c r="Q173" s="1241"/>
      <c r="R173" s="1241"/>
      <c r="S173" s="1241"/>
      <c r="T173" s="1241"/>
      <c r="U173" s="1241"/>
      <c r="V173" s="1241"/>
      <c r="W173" s="1241"/>
      <c r="X173" s="1241"/>
      <c r="Y173" s="1241"/>
      <c r="Z173" s="1241"/>
      <c r="AA173" s="1241"/>
      <c r="AB173" s="1241"/>
      <c r="AC173" s="1241"/>
      <c r="AD173" s="1241"/>
      <c r="AE173" s="1241"/>
      <c r="AF173" s="1241"/>
      <c r="AG173" s="1241"/>
    </row>
    <row r="174" spans="1:33" s="537" customFormat="1" x14ac:dyDescent="0.2">
      <c r="A174" s="549"/>
      <c r="E174" s="1241"/>
      <c r="F174" s="1241"/>
      <c r="G174" s="1241"/>
      <c r="H174" s="1241"/>
      <c r="I174" s="1241"/>
      <c r="J174" s="1241"/>
      <c r="K174" s="1241"/>
      <c r="L174" s="1241"/>
      <c r="M174" s="1241"/>
      <c r="N174" s="1241"/>
      <c r="O174" s="1241"/>
      <c r="P174" s="1241"/>
      <c r="Q174" s="1241"/>
      <c r="R174" s="1241"/>
      <c r="S174" s="1241"/>
      <c r="T174" s="1241"/>
      <c r="U174" s="1241"/>
      <c r="V174" s="1241"/>
      <c r="W174" s="1241"/>
      <c r="X174" s="1241"/>
      <c r="Y174" s="1241"/>
      <c r="Z174" s="1241"/>
      <c r="AA174" s="1241"/>
      <c r="AB174" s="1241"/>
      <c r="AC174" s="1241"/>
      <c r="AD174" s="1241"/>
      <c r="AE174" s="1241"/>
      <c r="AF174" s="1241"/>
      <c r="AG174" s="1241"/>
    </row>
    <row r="175" spans="1:33" s="537" customFormat="1" x14ac:dyDescent="0.2">
      <c r="A175" s="549"/>
      <c r="E175" s="1241"/>
      <c r="F175" s="1241"/>
      <c r="G175" s="1241"/>
      <c r="H175" s="1241"/>
      <c r="I175" s="1241"/>
      <c r="J175" s="1241"/>
      <c r="K175" s="1241"/>
      <c r="L175" s="1241"/>
      <c r="M175" s="1241"/>
      <c r="N175" s="1241"/>
      <c r="O175" s="1241"/>
      <c r="P175" s="1241"/>
      <c r="Q175" s="1241"/>
      <c r="R175" s="1241"/>
      <c r="S175" s="1241"/>
      <c r="T175" s="1241"/>
      <c r="U175" s="1241"/>
      <c r="V175" s="1241"/>
      <c r="W175" s="1241"/>
      <c r="X175" s="1241"/>
      <c r="Y175" s="1241"/>
      <c r="Z175" s="1241"/>
      <c r="AA175" s="1241"/>
      <c r="AB175" s="1241"/>
      <c r="AC175" s="1241"/>
      <c r="AD175" s="1241"/>
      <c r="AE175" s="1241"/>
      <c r="AF175" s="1241"/>
      <c r="AG175" s="1241"/>
    </row>
    <row r="176" spans="1:33" s="537" customFormat="1" x14ac:dyDescent="0.2">
      <c r="A176" s="549"/>
      <c r="D176" s="537" t="s">
        <v>1212</v>
      </c>
      <c r="E176" s="1241" t="s">
        <v>1235</v>
      </c>
      <c r="F176" s="1241"/>
      <c r="G176" s="1241"/>
      <c r="H176" s="1241"/>
      <c r="I176" s="1241"/>
      <c r="J176" s="1241"/>
      <c r="K176" s="1241"/>
      <c r="L176" s="1241"/>
      <c r="M176" s="1241"/>
      <c r="N176" s="1241"/>
      <c r="O176" s="1241"/>
      <c r="P176" s="1241"/>
      <c r="Q176" s="1241"/>
      <c r="R176" s="1241"/>
      <c r="S176" s="1241"/>
      <c r="T176" s="1241"/>
      <c r="U176" s="1241"/>
      <c r="V176" s="1241"/>
      <c r="W176" s="1241"/>
      <c r="X176" s="1241"/>
      <c r="Y176" s="1241"/>
      <c r="Z176" s="1241"/>
      <c r="AA176" s="1241"/>
      <c r="AB176" s="1241"/>
      <c r="AC176" s="1241"/>
      <c r="AD176" s="1241"/>
      <c r="AE176" s="1241"/>
      <c r="AF176" s="1241"/>
      <c r="AG176" s="1241"/>
    </row>
    <row r="177" spans="1:33" s="537" customFormat="1" x14ac:dyDescent="0.2">
      <c r="A177" s="549"/>
      <c r="E177" s="1241"/>
      <c r="F177" s="1241"/>
      <c r="G177" s="1241"/>
      <c r="H177" s="1241"/>
      <c r="I177" s="1241"/>
      <c r="J177" s="1241"/>
      <c r="K177" s="1241"/>
      <c r="L177" s="1241"/>
      <c r="M177" s="1241"/>
      <c r="N177" s="1241"/>
      <c r="O177" s="1241"/>
      <c r="P177" s="1241"/>
      <c r="Q177" s="1241"/>
      <c r="R177" s="1241"/>
      <c r="S177" s="1241"/>
      <c r="T177" s="1241"/>
      <c r="U177" s="1241"/>
      <c r="V177" s="1241"/>
      <c r="W177" s="1241"/>
      <c r="X177" s="1241"/>
      <c r="Y177" s="1241"/>
      <c r="Z177" s="1241"/>
      <c r="AA177" s="1241"/>
      <c r="AB177" s="1241"/>
      <c r="AC177" s="1241"/>
      <c r="AD177" s="1241"/>
      <c r="AE177" s="1241"/>
      <c r="AF177" s="1241"/>
      <c r="AG177" s="1241"/>
    </row>
    <row r="178" spans="1:33" s="537" customFormat="1" x14ac:dyDescent="0.2">
      <c r="A178" s="549"/>
      <c r="E178" s="1241"/>
      <c r="F178" s="1241"/>
      <c r="G178" s="1241"/>
      <c r="H178" s="1241"/>
      <c r="I178" s="1241"/>
      <c r="J178" s="1241"/>
      <c r="K178" s="1241"/>
      <c r="L178" s="1241"/>
      <c r="M178" s="1241"/>
      <c r="N178" s="1241"/>
      <c r="O178" s="1241"/>
      <c r="P178" s="1241"/>
      <c r="Q178" s="1241"/>
      <c r="R178" s="1241"/>
      <c r="S178" s="1241"/>
      <c r="T178" s="1241"/>
      <c r="U178" s="1241"/>
      <c r="V178" s="1241"/>
      <c r="W178" s="1241"/>
      <c r="X178" s="1241"/>
      <c r="Y178" s="1241"/>
      <c r="Z178" s="1241"/>
      <c r="AA178" s="1241"/>
      <c r="AB178" s="1241"/>
      <c r="AC178" s="1241"/>
      <c r="AD178" s="1241"/>
      <c r="AE178" s="1241"/>
      <c r="AF178" s="1241"/>
      <c r="AG178" s="1241"/>
    </row>
    <row r="179" spans="1:33" s="537" customFormat="1" x14ac:dyDescent="0.2">
      <c r="A179" s="549"/>
    </row>
    <row r="180" spans="1:33" s="537" customFormat="1" x14ac:dyDescent="0.2">
      <c r="A180" s="549"/>
      <c r="D180" s="1241" t="s">
        <v>1236</v>
      </c>
      <c r="E180" s="1241"/>
      <c r="F180" s="1241"/>
      <c r="G180" s="1241"/>
      <c r="H180" s="1241"/>
      <c r="I180" s="1241"/>
      <c r="J180" s="1241"/>
      <c r="K180" s="1241"/>
      <c r="L180" s="1241"/>
      <c r="M180" s="1241"/>
      <c r="N180" s="1241"/>
      <c r="O180" s="1241"/>
      <c r="P180" s="1241"/>
      <c r="Q180" s="1241"/>
      <c r="R180" s="1241"/>
      <c r="S180" s="1241"/>
      <c r="T180" s="1241"/>
      <c r="U180" s="1241"/>
      <c r="V180" s="1241"/>
      <c r="W180" s="1241"/>
      <c r="X180" s="1241"/>
      <c r="Y180" s="1241"/>
      <c r="Z180" s="1241"/>
      <c r="AA180" s="1241"/>
      <c r="AB180" s="1241"/>
      <c r="AC180" s="1241"/>
      <c r="AD180" s="1241"/>
      <c r="AE180" s="1241"/>
      <c r="AF180" s="1241"/>
      <c r="AG180" s="1241"/>
    </row>
    <row r="181" spans="1:33" s="537" customFormat="1" x14ac:dyDescent="0.2">
      <c r="A181" s="549"/>
      <c r="D181" s="1241"/>
      <c r="E181" s="1241"/>
      <c r="F181" s="1241"/>
      <c r="G181" s="1241"/>
      <c r="H181" s="1241"/>
      <c r="I181" s="1241"/>
      <c r="J181" s="1241"/>
      <c r="K181" s="1241"/>
      <c r="L181" s="1241"/>
      <c r="M181" s="1241"/>
      <c r="N181" s="1241"/>
      <c r="O181" s="1241"/>
      <c r="P181" s="1241"/>
      <c r="Q181" s="1241"/>
      <c r="R181" s="1241"/>
      <c r="S181" s="1241"/>
      <c r="T181" s="1241"/>
      <c r="U181" s="1241"/>
      <c r="V181" s="1241"/>
      <c r="W181" s="1241"/>
      <c r="X181" s="1241"/>
      <c r="Y181" s="1241"/>
      <c r="Z181" s="1241"/>
      <c r="AA181" s="1241"/>
      <c r="AB181" s="1241"/>
      <c r="AC181" s="1241"/>
      <c r="AD181" s="1241"/>
      <c r="AE181" s="1241"/>
      <c r="AF181" s="1241"/>
      <c r="AG181" s="1241"/>
    </row>
    <row r="182" spans="1:33" s="537" customFormat="1" x14ac:dyDescent="0.2">
      <c r="A182" s="549"/>
    </row>
    <row r="183" spans="1:33" s="537" customFormat="1" x14ac:dyDescent="0.2">
      <c r="A183" s="549"/>
      <c r="D183" s="1241" t="s">
        <v>1237</v>
      </c>
      <c r="E183" s="1241"/>
      <c r="F183" s="1241"/>
      <c r="G183" s="1241"/>
      <c r="H183" s="1241"/>
      <c r="I183" s="1241"/>
      <c r="J183" s="1241"/>
      <c r="K183" s="1241"/>
      <c r="L183" s="1241"/>
      <c r="M183" s="1241"/>
      <c r="N183" s="1241"/>
      <c r="O183" s="1241"/>
      <c r="P183" s="1241"/>
      <c r="Q183" s="1241"/>
      <c r="R183" s="1241"/>
      <c r="S183" s="1241"/>
      <c r="T183" s="1241"/>
      <c r="U183" s="1241"/>
      <c r="V183" s="1241"/>
      <c r="W183" s="1241"/>
      <c r="X183" s="1241"/>
      <c r="Y183" s="1241"/>
      <c r="Z183" s="1241"/>
      <c r="AA183" s="1241"/>
      <c r="AB183" s="1241"/>
      <c r="AC183" s="1241"/>
      <c r="AD183" s="1241"/>
      <c r="AE183" s="1241"/>
      <c r="AF183" s="1241"/>
      <c r="AG183" s="1241"/>
    </row>
    <row r="184" spans="1:33" s="537" customFormat="1" x14ac:dyDescent="0.2">
      <c r="A184" s="549"/>
      <c r="D184" s="1241"/>
      <c r="E184" s="1241"/>
      <c r="F184" s="1241"/>
      <c r="G184" s="1241"/>
      <c r="H184" s="1241"/>
      <c r="I184" s="1241"/>
      <c r="J184" s="1241"/>
      <c r="K184" s="1241"/>
      <c r="L184" s="1241"/>
      <c r="M184" s="1241"/>
      <c r="N184" s="1241"/>
      <c r="O184" s="1241"/>
      <c r="P184" s="1241"/>
      <c r="Q184" s="1241"/>
      <c r="R184" s="1241"/>
      <c r="S184" s="1241"/>
      <c r="T184" s="1241"/>
      <c r="U184" s="1241"/>
      <c r="V184" s="1241"/>
      <c r="W184" s="1241"/>
      <c r="X184" s="1241"/>
      <c r="Y184" s="1241"/>
      <c r="Z184" s="1241"/>
      <c r="AA184" s="1241"/>
      <c r="AB184" s="1241"/>
      <c r="AC184" s="1241"/>
      <c r="AD184" s="1241"/>
      <c r="AE184" s="1241"/>
      <c r="AF184" s="1241"/>
      <c r="AG184" s="1241"/>
    </row>
    <row r="185" spans="1:33" s="537" customFormat="1" x14ac:dyDescent="0.2">
      <c r="A185" s="549"/>
    </row>
    <row r="186" spans="1:33" s="537" customFormat="1" x14ac:dyDescent="0.2">
      <c r="A186" s="549"/>
      <c r="D186" s="536" t="s">
        <v>1243</v>
      </c>
    </row>
    <row r="187" spans="1:33" s="537" customFormat="1" x14ac:dyDescent="0.2">
      <c r="A187" s="549"/>
    </row>
    <row r="188" spans="1:33" s="537" customFormat="1" x14ac:dyDescent="0.2">
      <c r="A188" s="549"/>
      <c r="D188" s="1241" t="s">
        <v>1238</v>
      </c>
      <c r="E188" s="1241"/>
      <c r="F188" s="1241"/>
      <c r="G188" s="1241"/>
      <c r="H188" s="1241"/>
      <c r="I188" s="1241"/>
      <c r="J188" s="1241"/>
      <c r="K188" s="1241"/>
      <c r="L188" s="1241"/>
      <c r="M188" s="1241"/>
      <c r="N188" s="1241"/>
      <c r="O188" s="1241"/>
      <c r="P188" s="1241"/>
      <c r="Q188" s="1241"/>
      <c r="R188" s="1241"/>
      <c r="S188" s="1241"/>
      <c r="T188" s="1241"/>
      <c r="U188" s="1241"/>
      <c r="V188" s="1241"/>
      <c r="W188" s="1241"/>
      <c r="X188" s="1241"/>
      <c r="Y188" s="1241"/>
      <c r="Z188" s="1241"/>
      <c r="AA188" s="1241"/>
      <c r="AB188" s="1241"/>
      <c r="AC188" s="1241"/>
      <c r="AD188" s="1241"/>
      <c r="AE188" s="1241"/>
      <c r="AF188" s="1241"/>
      <c r="AG188" s="1241"/>
    </row>
    <row r="189" spans="1:33" s="537" customFormat="1" x14ac:dyDescent="0.2">
      <c r="A189" s="549"/>
      <c r="D189" s="1241"/>
      <c r="E189" s="1241"/>
      <c r="F189" s="1241"/>
      <c r="G189" s="1241"/>
      <c r="H189" s="1241"/>
      <c r="I189" s="1241"/>
      <c r="J189" s="1241"/>
      <c r="K189" s="1241"/>
      <c r="L189" s="1241"/>
      <c r="M189" s="1241"/>
      <c r="N189" s="1241"/>
      <c r="O189" s="1241"/>
      <c r="P189" s="1241"/>
      <c r="Q189" s="1241"/>
      <c r="R189" s="1241"/>
      <c r="S189" s="1241"/>
      <c r="T189" s="1241"/>
      <c r="U189" s="1241"/>
      <c r="V189" s="1241"/>
      <c r="W189" s="1241"/>
      <c r="X189" s="1241"/>
      <c r="Y189" s="1241"/>
      <c r="Z189" s="1241"/>
      <c r="AA189" s="1241"/>
      <c r="AB189" s="1241"/>
      <c r="AC189" s="1241"/>
      <c r="AD189" s="1241"/>
      <c r="AE189" s="1241"/>
      <c r="AF189" s="1241"/>
      <c r="AG189" s="1241"/>
    </row>
    <row r="190" spans="1:33" s="537" customFormat="1" x14ac:dyDescent="0.2">
      <c r="A190" s="549"/>
      <c r="D190" s="1241"/>
      <c r="E190" s="1241"/>
      <c r="F190" s="1241"/>
      <c r="G190" s="1241"/>
      <c r="H190" s="1241"/>
      <c r="I190" s="1241"/>
      <c r="J190" s="1241"/>
      <c r="K190" s="1241"/>
      <c r="L190" s="1241"/>
      <c r="M190" s="1241"/>
      <c r="N190" s="1241"/>
      <c r="O190" s="1241"/>
      <c r="P190" s="1241"/>
      <c r="Q190" s="1241"/>
      <c r="R190" s="1241"/>
      <c r="S190" s="1241"/>
      <c r="T190" s="1241"/>
      <c r="U190" s="1241"/>
      <c r="V190" s="1241"/>
      <c r="W190" s="1241"/>
      <c r="X190" s="1241"/>
      <c r="Y190" s="1241"/>
      <c r="Z190" s="1241"/>
      <c r="AA190" s="1241"/>
      <c r="AB190" s="1241"/>
      <c r="AC190" s="1241"/>
      <c r="AD190" s="1241"/>
      <c r="AE190" s="1241"/>
      <c r="AF190" s="1241"/>
      <c r="AG190" s="1241"/>
    </row>
    <row r="191" spans="1:33" s="537" customFormat="1" x14ac:dyDescent="0.2">
      <c r="A191" s="549"/>
      <c r="D191" s="1241"/>
      <c r="E191" s="1241"/>
      <c r="F191" s="1241"/>
      <c r="G191" s="1241"/>
      <c r="H191" s="1241"/>
      <c r="I191" s="1241"/>
      <c r="J191" s="1241"/>
      <c r="K191" s="1241"/>
      <c r="L191" s="1241"/>
      <c r="M191" s="1241"/>
      <c r="N191" s="1241"/>
      <c r="O191" s="1241"/>
      <c r="P191" s="1241"/>
      <c r="Q191" s="1241"/>
      <c r="R191" s="1241"/>
      <c r="S191" s="1241"/>
      <c r="T191" s="1241"/>
      <c r="U191" s="1241"/>
      <c r="V191" s="1241"/>
      <c r="W191" s="1241"/>
      <c r="X191" s="1241"/>
      <c r="Y191" s="1241"/>
      <c r="Z191" s="1241"/>
      <c r="AA191" s="1241"/>
      <c r="AB191" s="1241"/>
      <c r="AC191" s="1241"/>
      <c r="AD191" s="1241"/>
      <c r="AE191" s="1241"/>
      <c r="AF191" s="1241"/>
      <c r="AG191" s="1241"/>
    </row>
    <row r="192" spans="1:33" s="537" customFormat="1" x14ac:dyDescent="0.2">
      <c r="A192" s="549"/>
      <c r="D192" s="1241"/>
      <c r="E192" s="1241"/>
      <c r="F192" s="1241"/>
      <c r="G192" s="1241"/>
      <c r="H192" s="1241"/>
      <c r="I192" s="1241"/>
      <c r="J192" s="1241"/>
      <c r="K192" s="1241"/>
      <c r="L192" s="1241"/>
      <c r="M192" s="1241"/>
      <c r="N192" s="1241"/>
      <c r="O192" s="1241"/>
      <c r="P192" s="1241"/>
      <c r="Q192" s="1241"/>
      <c r="R192" s="1241"/>
      <c r="S192" s="1241"/>
      <c r="T192" s="1241"/>
      <c r="U192" s="1241"/>
      <c r="V192" s="1241"/>
      <c r="W192" s="1241"/>
      <c r="X192" s="1241"/>
      <c r="Y192" s="1241"/>
      <c r="Z192" s="1241"/>
      <c r="AA192" s="1241"/>
      <c r="AB192" s="1241"/>
      <c r="AC192" s="1241"/>
      <c r="AD192" s="1241"/>
      <c r="AE192" s="1241"/>
      <c r="AF192" s="1241"/>
      <c r="AG192" s="1241"/>
    </row>
    <row r="193" spans="1:33" s="537" customFormat="1" x14ac:dyDescent="0.2">
      <c r="A193" s="549"/>
    </row>
    <row r="194" spans="1:33" s="537" customFormat="1" x14ac:dyDescent="0.2">
      <c r="A194" s="549"/>
      <c r="D194" s="1241" t="s">
        <v>1239</v>
      </c>
      <c r="E194" s="1241"/>
      <c r="F194" s="1241"/>
      <c r="G194" s="1241"/>
      <c r="H194" s="1241"/>
      <c r="I194" s="1241"/>
      <c r="J194" s="1241"/>
      <c r="K194" s="1241"/>
      <c r="L194" s="1241"/>
      <c r="M194" s="1241"/>
      <c r="N194" s="1241"/>
      <c r="O194" s="1241"/>
      <c r="P194" s="1241"/>
      <c r="Q194" s="1241"/>
      <c r="R194" s="1241"/>
      <c r="S194" s="1241"/>
      <c r="T194" s="1241"/>
      <c r="U194" s="1241"/>
      <c r="V194" s="1241"/>
      <c r="W194" s="1241"/>
      <c r="X194" s="1241"/>
      <c r="Y194" s="1241"/>
      <c r="Z194" s="1241"/>
      <c r="AA194" s="1241"/>
      <c r="AB194" s="1241"/>
      <c r="AC194" s="1241"/>
      <c r="AD194" s="1241"/>
      <c r="AE194" s="1241"/>
      <c r="AF194" s="1241"/>
      <c r="AG194" s="1241"/>
    </row>
    <row r="195" spans="1:33" s="537" customFormat="1" x14ac:dyDescent="0.2">
      <c r="A195" s="549"/>
      <c r="D195" s="1241"/>
      <c r="E195" s="1241"/>
      <c r="F195" s="1241"/>
      <c r="G195" s="1241"/>
      <c r="H195" s="1241"/>
      <c r="I195" s="1241"/>
      <c r="J195" s="1241"/>
      <c r="K195" s="1241"/>
      <c r="L195" s="1241"/>
      <c r="M195" s="1241"/>
      <c r="N195" s="1241"/>
      <c r="O195" s="1241"/>
      <c r="P195" s="1241"/>
      <c r="Q195" s="1241"/>
      <c r="R195" s="1241"/>
      <c r="S195" s="1241"/>
      <c r="T195" s="1241"/>
      <c r="U195" s="1241"/>
      <c r="V195" s="1241"/>
      <c r="W195" s="1241"/>
      <c r="X195" s="1241"/>
      <c r="Y195" s="1241"/>
      <c r="Z195" s="1241"/>
      <c r="AA195" s="1241"/>
      <c r="AB195" s="1241"/>
      <c r="AC195" s="1241"/>
      <c r="AD195" s="1241"/>
      <c r="AE195" s="1241"/>
      <c r="AF195" s="1241"/>
      <c r="AG195" s="1241"/>
    </row>
    <row r="196" spans="1:33" s="537" customFormat="1" x14ac:dyDescent="0.2">
      <c r="A196" s="549"/>
    </row>
    <row r="197" spans="1:33" s="537" customFormat="1" x14ac:dyDescent="0.2">
      <c r="A197" s="549"/>
      <c r="D197" s="1253" t="s">
        <v>1240</v>
      </c>
      <c r="E197" s="1253"/>
      <c r="F197" s="1253"/>
      <c r="G197" s="1253"/>
      <c r="H197" s="1253"/>
      <c r="I197" s="1253"/>
      <c r="J197" s="1253"/>
      <c r="K197" s="1253"/>
      <c r="L197" s="1253"/>
      <c r="M197" s="1253"/>
      <c r="N197" s="1253"/>
      <c r="O197" s="1253"/>
      <c r="P197" s="1253"/>
      <c r="Q197" s="1253"/>
      <c r="R197" s="1253"/>
      <c r="S197" s="1253"/>
      <c r="T197" s="1253"/>
      <c r="U197" s="1253"/>
      <c r="V197" s="1253"/>
      <c r="W197" s="1253"/>
      <c r="X197" s="1253"/>
      <c r="Y197" s="1253"/>
      <c r="Z197" s="1253"/>
      <c r="AA197" s="1253"/>
      <c r="AB197" s="1253"/>
      <c r="AC197" s="1253"/>
      <c r="AD197" s="1253"/>
      <c r="AE197" s="1253"/>
      <c r="AF197" s="1253"/>
      <c r="AG197" s="1253"/>
    </row>
    <row r="198" spans="1:33" s="537" customFormat="1" x14ac:dyDescent="0.2">
      <c r="A198" s="549"/>
    </row>
    <row r="199" spans="1:33" s="537" customFormat="1" x14ac:dyDescent="0.2">
      <c r="A199" s="549"/>
      <c r="D199" s="1253" t="s">
        <v>1241</v>
      </c>
      <c r="E199" s="1253"/>
      <c r="F199" s="1253"/>
      <c r="G199" s="1253"/>
      <c r="H199" s="1253"/>
      <c r="I199" s="1253"/>
      <c r="J199" s="1253"/>
      <c r="K199" s="1253"/>
      <c r="L199" s="1253"/>
      <c r="M199" s="1253"/>
      <c r="N199" s="1253"/>
      <c r="O199" s="1253"/>
      <c r="P199" s="1253"/>
      <c r="Q199" s="1253"/>
      <c r="R199" s="1253"/>
      <c r="S199" s="1253"/>
      <c r="T199" s="1253"/>
      <c r="U199" s="1253"/>
      <c r="V199" s="1253"/>
      <c r="W199" s="1253"/>
      <c r="X199" s="1253"/>
      <c r="Y199" s="1253"/>
      <c r="Z199" s="1253"/>
      <c r="AA199" s="1253"/>
      <c r="AB199" s="1253"/>
      <c r="AC199" s="1253"/>
      <c r="AD199" s="1253"/>
      <c r="AE199" s="1253"/>
      <c r="AF199" s="1253"/>
      <c r="AG199" s="1253"/>
    </row>
    <row r="200" spans="1:33" s="537" customFormat="1" x14ac:dyDescent="0.2">
      <c r="A200" s="549"/>
    </row>
    <row r="201" spans="1:33" s="537" customFormat="1" x14ac:dyDescent="0.2">
      <c r="A201" s="549"/>
    </row>
    <row r="202" spans="1:33" s="537" customFormat="1" x14ac:dyDescent="0.2">
      <c r="A202" s="549"/>
      <c r="D202" s="536" t="s">
        <v>1242</v>
      </c>
    </row>
    <row r="203" spans="1:33" s="537" customFormat="1" x14ac:dyDescent="0.2">
      <c r="A203" s="549"/>
    </row>
    <row r="204" spans="1:33" s="537" customFormat="1" x14ac:dyDescent="0.2">
      <c r="A204" s="549"/>
      <c r="D204" s="1241" t="s">
        <v>1245</v>
      </c>
      <c r="E204" s="1241"/>
      <c r="F204" s="1241"/>
      <c r="G204" s="1241"/>
      <c r="H204" s="1241"/>
      <c r="I204" s="1241"/>
      <c r="J204" s="1241"/>
      <c r="K204" s="1241"/>
      <c r="L204" s="1241"/>
      <c r="M204" s="1241"/>
      <c r="N204" s="1241"/>
      <c r="O204" s="1241"/>
      <c r="P204" s="1241"/>
      <c r="Q204" s="1241"/>
      <c r="R204" s="1241"/>
      <c r="S204" s="1241"/>
      <c r="T204" s="1241"/>
      <c r="U204" s="1241"/>
      <c r="V204" s="1241"/>
      <c r="W204" s="1241"/>
      <c r="X204" s="1241"/>
      <c r="Y204" s="1241"/>
      <c r="Z204" s="1241"/>
      <c r="AA204" s="1241"/>
      <c r="AB204" s="1241"/>
      <c r="AC204" s="1241"/>
      <c r="AD204" s="1241"/>
      <c r="AE204" s="1241"/>
      <c r="AF204" s="1241"/>
      <c r="AG204" s="1241"/>
    </row>
    <row r="205" spans="1:33" s="537" customFormat="1" x14ac:dyDescent="0.2">
      <c r="A205" s="549"/>
      <c r="D205" s="1241"/>
      <c r="E205" s="1241"/>
      <c r="F205" s="1241"/>
      <c r="G205" s="1241"/>
      <c r="H205" s="1241"/>
      <c r="I205" s="1241"/>
      <c r="J205" s="1241"/>
      <c r="K205" s="1241"/>
      <c r="L205" s="1241"/>
      <c r="M205" s="1241"/>
      <c r="N205" s="1241"/>
      <c r="O205" s="1241"/>
      <c r="P205" s="1241"/>
      <c r="Q205" s="1241"/>
      <c r="R205" s="1241"/>
      <c r="S205" s="1241"/>
      <c r="T205" s="1241"/>
      <c r="U205" s="1241"/>
      <c r="V205" s="1241"/>
      <c r="W205" s="1241"/>
      <c r="X205" s="1241"/>
      <c r="Y205" s="1241"/>
      <c r="Z205" s="1241"/>
      <c r="AA205" s="1241"/>
      <c r="AB205" s="1241"/>
      <c r="AC205" s="1241"/>
      <c r="AD205" s="1241"/>
      <c r="AE205" s="1241"/>
      <c r="AF205" s="1241"/>
      <c r="AG205" s="1241"/>
    </row>
    <row r="206" spans="1:33" s="537" customFormat="1" x14ac:dyDescent="0.2">
      <c r="A206" s="549"/>
      <c r="D206" s="552"/>
      <c r="E206" s="552"/>
      <c r="F206" s="552"/>
      <c r="G206" s="552"/>
      <c r="H206" s="552"/>
      <c r="I206" s="552"/>
      <c r="J206" s="552"/>
      <c r="K206" s="552"/>
      <c r="L206" s="552"/>
      <c r="M206" s="552"/>
      <c r="N206" s="552"/>
      <c r="O206" s="552"/>
      <c r="P206" s="552"/>
      <c r="Q206" s="552"/>
      <c r="R206" s="552"/>
      <c r="S206" s="552"/>
      <c r="T206" s="552"/>
      <c r="U206" s="552"/>
      <c r="V206" s="552"/>
      <c r="W206" s="552"/>
      <c r="X206" s="552"/>
      <c r="Y206" s="552"/>
      <c r="Z206" s="552"/>
      <c r="AA206" s="552"/>
      <c r="AB206" s="552"/>
      <c r="AC206" s="552"/>
      <c r="AD206" s="552"/>
      <c r="AE206" s="552"/>
      <c r="AF206" s="552"/>
      <c r="AG206" s="552"/>
    </row>
    <row r="207" spans="1:33" s="537" customFormat="1" x14ac:dyDescent="0.2">
      <c r="A207" s="549"/>
      <c r="D207" s="537" t="s">
        <v>1212</v>
      </c>
      <c r="E207" s="1078" t="s">
        <v>1674</v>
      </c>
      <c r="F207" s="1241"/>
      <c r="G207" s="1241"/>
      <c r="H207" s="1241"/>
      <c r="I207" s="1241"/>
      <c r="J207" s="1241"/>
      <c r="K207" s="1241"/>
      <c r="L207" s="1241"/>
      <c r="M207" s="1241"/>
      <c r="N207" s="1241"/>
      <c r="O207" s="1241"/>
      <c r="P207" s="1241"/>
      <c r="Q207" s="1241"/>
      <c r="R207" s="1241"/>
      <c r="S207" s="1241"/>
      <c r="T207" s="1241"/>
      <c r="U207" s="1241"/>
      <c r="V207" s="1241"/>
      <c r="W207" s="1241"/>
      <c r="X207" s="1241"/>
      <c r="Y207" s="1241"/>
      <c r="Z207" s="1241"/>
      <c r="AA207" s="1241"/>
      <c r="AB207" s="1241"/>
      <c r="AC207" s="1241"/>
      <c r="AD207" s="1241"/>
      <c r="AE207" s="1241"/>
      <c r="AF207" s="1241"/>
      <c r="AG207" s="1241"/>
    </row>
    <row r="208" spans="1:33" s="537" customFormat="1" x14ac:dyDescent="0.2">
      <c r="A208" s="549"/>
      <c r="D208" s="537" t="s">
        <v>1212</v>
      </c>
      <c r="E208" s="1078" t="s">
        <v>1675</v>
      </c>
      <c r="F208" s="1241"/>
      <c r="G208" s="1241"/>
      <c r="H208" s="1241"/>
      <c r="I208" s="1241"/>
      <c r="J208" s="1241"/>
      <c r="K208" s="1241"/>
      <c r="L208" s="1241"/>
      <c r="M208" s="1241"/>
      <c r="N208" s="1241"/>
      <c r="O208" s="1241"/>
      <c r="P208" s="1241"/>
      <c r="Q208" s="1241"/>
      <c r="R208" s="1241"/>
      <c r="S208" s="1241"/>
      <c r="T208" s="1241"/>
      <c r="U208" s="1241"/>
      <c r="V208" s="1241"/>
      <c r="W208" s="1241"/>
      <c r="X208" s="1241"/>
      <c r="Y208" s="1241"/>
      <c r="Z208" s="1241"/>
      <c r="AA208" s="1241"/>
      <c r="AB208" s="1241"/>
      <c r="AC208" s="1241"/>
      <c r="AD208" s="1241"/>
      <c r="AE208" s="1241"/>
      <c r="AF208" s="1241"/>
      <c r="AG208" s="1241"/>
    </row>
    <row r="209" spans="1:33" s="537" customFormat="1" ht="14.25" customHeight="1" x14ac:dyDescent="0.2">
      <c r="A209" s="549"/>
      <c r="D209" s="537" t="s">
        <v>1212</v>
      </c>
      <c r="E209" s="1259" t="s">
        <v>1361</v>
      </c>
      <c r="F209" s="1259"/>
      <c r="G209" s="1259"/>
      <c r="H209" s="1259"/>
      <c r="I209" s="1259"/>
      <c r="J209" s="1259"/>
      <c r="K209" s="1259"/>
      <c r="L209" s="1259"/>
      <c r="M209" s="1259"/>
      <c r="N209" s="1259"/>
      <c r="O209" s="1259"/>
      <c r="P209" s="1259"/>
      <c r="Q209" s="1259"/>
      <c r="R209" s="1259"/>
      <c r="S209" s="1259"/>
      <c r="T209" s="1259"/>
      <c r="U209" s="1259"/>
      <c r="V209" s="1259"/>
      <c r="W209" s="1259"/>
      <c r="X209" s="1259"/>
      <c r="Y209" s="1259"/>
      <c r="Z209" s="1259"/>
      <c r="AA209" s="1259"/>
      <c r="AB209" s="1259"/>
      <c r="AC209" s="1259"/>
      <c r="AD209" s="1259"/>
      <c r="AE209" s="1259"/>
      <c r="AF209" s="1259"/>
      <c r="AG209" s="1259"/>
    </row>
    <row r="210" spans="1:33" s="537" customFormat="1" x14ac:dyDescent="0.2">
      <c r="A210" s="549"/>
      <c r="E210" s="590"/>
      <c r="F210" s="590"/>
      <c r="G210" s="590"/>
      <c r="H210" s="590"/>
      <c r="I210" s="590"/>
      <c r="J210" s="590"/>
      <c r="K210" s="590"/>
      <c r="L210" s="590"/>
      <c r="M210" s="590"/>
      <c r="N210" s="590"/>
      <c r="O210" s="590"/>
      <c r="P210" s="590"/>
      <c r="Q210" s="590"/>
      <c r="R210" s="590"/>
      <c r="S210" s="590"/>
      <c r="T210" s="590"/>
      <c r="U210" s="590"/>
      <c r="V210" s="590"/>
      <c r="W210" s="590"/>
      <c r="X210" s="590"/>
      <c r="Y210" s="590"/>
      <c r="Z210" s="590"/>
      <c r="AA210" s="590"/>
      <c r="AB210" s="590"/>
      <c r="AC210" s="590"/>
      <c r="AD210" s="590"/>
      <c r="AE210" s="590"/>
      <c r="AF210" s="590"/>
      <c r="AG210" s="590"/>
    </row>
    <row r="211" spans="1:33" s="537" customFormat="1" x14ac:dyDescent="0.2">
      <c r="A211" s="549"/>
      <c r="D211" s="1241" t="s">
        <v>1246</v>
      </c>
      <c r="E211" s="1241"/>
      <c r="F211" s="1241"/>
      <c r="G211" s="1241"/>
      <c r="H211" s="1241"/>
      <c r="I211" s="1241"/>
      <c r="J211" s="1241"/>
      <c r="K211" s="1241"/>
      <c r="L211" s="1241"/>
      <c r="M211" s="1241"/>
      <c r="N211" s="1241"/>
      <c r="O211" s="1241"/>
      <c r="P211" s="1241"/>
      <c r="Q211" s="1241"/>
      <c r="R211" s="1241"/>
      <c r="S211" s="1241"/>
      <c r="T211" s="1241"/>
      <c r="U211" s="1241"/>
      <c r="V211" s="1241"/>
      <c r="W211" s="1241"/>
      <c r="X211" s="1241"/>
      <c r="Y211" s="1241"/>
      <c r="Z211" s="1241"/>
      <c r="AA211" s="1241"/>
      <c r="AB211" s="1241"/>
      <c r="AC211" s="1241"/>
      <c r="AD211" s="1241"/>
      <c r="AE211" s="1241"/>
      <c r="AF211" s="1241"/>
      <c r="AG211" s="1241"/>
    </row>
    <row r="212" spans="1:33" s="537" customFormat="1" x14ac:dyDescent="0.2">
      <c r="A212" s="549"/>
      <c r="D212" s="1241"/>
      <c r="E212" s="1241"/>
      <c r="F212" s="1241"/>
      <c r="G212" s="1241"/>
      <c r="H212" s="1241"/>
      <c r="I212" s="1241"/>
      <c r="J212" s="1241"/>
      <c r="K212" s="1241"/>
      <c r="L212" s="1241"/>
      <c r="M212" s="1241"/>
      <c r="N212" s="1241"/>
      <c r="O212" s="1241"/>
      <c r="P212" s="1241"/>
      <c r="Q212" s="1241"/>
      <c r="R212" s="1241"/>
      <c r="S212" s="1241"/>
      <c r="T212" s="1241"/>
      <c r="U212" s="1241"/>
      <c r="V212" s="1241"/>
      <c r="W212" s="1241"/>
      <c r="X212" s="1241"/>
      <c r="Y212" s="1241"/>
      <c r="Z212" s="1241"/>
      <c r="AA212" s="1241"/>
      <c r="AB212" s="1241"/>
      <c r="AC212" s="1241"/>
      <c r="AD212" s="1241"/>
      <c r="AE212" s="1241"/>
      <c r="AF212" s="1241"/>
      <c r="AG212" s="1241"/>
    </row>
    <row r="213" spans="1:33" s="537" customFormat="1" x14ac:dyDescent="0.2">
      <c r="A213" s="549"/>
      <c r="D213" s="1241"/>
      <c r="E213" s="1241"/>
      <c r="F213" s="1241"/>
      <c r="G213" s="1241"/>
      <c r="H213" s="1241"/>
      <c r="I213" s="1241"/>
      <c r="J213" s="1241"/>
      <c r="K213" s="1241"/>
      <c r="L213" s="1241"/>
      <c r="M213" s="1241"/>
      <c r="N213" s="1241"/>
      <c r="O213" s="1241"/>
      <c r="P213" s="1241"/>
      <c r="Q213" s="1241"/>
      <c r="R213" s="1241"/>
      <c r="S213" s="1241"/>
      <c r="T213" s="1241"/>
      <c r="U213" s="1241"/>
      <c r="V213" s="1241"/>
      <c r="W213" s="1241"/>
      <c r="X213" s="1241"/>
      <c r="Y213" s="1241"/>
      <c r="Z213" s="1241"/>
      <c r="AA213" s="1241"/>
      <c r="AB213" s="1241"/>
      <c r="AC213" s="1241"/>
      <c r="AD213" s="1241"/>
      <c r="AE213" s="1241"/>
      <c r="AF213" s="1241"/>
      <c r="AG213" s="1241"/>
    </row>
    <row r="214" spans="1:33" s="537" customFormat="1" x14ac:dyDescent="0.2">
      <c r="A214" s="549"/>
      <c r="D214" s="1241"/>
      <c r="E214" s="1241"/>
      <c r="F214" s="1241"/>
      <c r="G214" s="1241"/>
      <c r="H214" s="1241"/>
      <c r="I214" s="1241"/>
      <c r="J214" s="1241"/>
      <c r="K214" s="1241"/>
      <c r="L214" s="1241"/>
      <c r="M214" s="1241"/>
      <c r="N214" s="1241"/>
      <c r="O214" s="1241"/>
      <c r="P214" s="1241"/>
      <c r="Q214" s="1241"/>
      <c r="R214" s="1241"/>
      <c r="S214" s="1241"/>
      <c r="T214" s="1241"/>
      <c r="U214" s="1241"/>
      <c r="V214" s="1241"/>
      <c r="W214" s="1241"/>
      <c r="X214" s="1241"/>
      <c r="Y214" s="1241"/>
      <c r="Z214" s="1241"/>
      <c r="AA214" s="1241"/>
      <c r="AB214" s="1241"/>
      <c r="AC214" s="1241"/>
      <c r="AD214" s="1241"/>
      <c r="AE214" s="1241"/>
      <c r="AF214" s="1241"/>
      <c r="AG214" s="1241"/>
    </row>
    <row r="215" spans="1:33" s="537" customFormat="1" x14ac:dyDescent="0.2">
      <c r="A215" s="549"/>
    </row>
    <row r="216" spans="1:33" s="537" customFormat="1" x14ac:dyDescent="0.2">
      <c r="A216" s="549"/>
      <c r="D216" s="536" t="s">
        <v>1247</v>
      </c>
    </row>
    <row r="217" spans="1:33" s="537" customFormat="1" x14ac:dyDescent="0.2">
      <c r="A217" s="549"/>
    </row>
    <row r="218" spans="1:33" s="537" customFormat="1" x14ac:dyDescent="0.2">
      <c r="A218" s="549"/>
      <c r="D218" s="1241" t="s">
        <v>1248</v>
      </c>
      <c r="E218" s="1241"/>
      <c r="F218" s="1241"/>
      <c r="G218" s="1241"/>
      <c r="H218" s="1241"/>
      <c r="I218" s="1241"/>
      <c r="J218" s="1241"/>
      <c r="K218" s="1241"/>
      <c r="L218" s="1241"/>
      <c r="M218" s="1241"/>
      <c r="N218" s="1241"/>
      <c r="O218" s="1241"/>
      <c r="P218" s="1241"/>
      <c r="Q218" s="1241"/>
      <c r="R218" s="1241"/>
      <c r="S218" s="1241"/>
      <c r="T218" s="1241"/>
      <c r="U218" s="1241"/>
      <c r="V218" s="1241"/>
      <c r="W218" s="1241"/>
      <c r="X218" s="1241"/>
      <c r="Y218" s="1241"/>
      <c r="Z218" s="1241"/>
      <c r="AA218" s="1241"/>
      <c r="AB218" s="1241"/>
      <c r="AC218" s="1241"/>
      <c r="AD218" s="1241"/>
      <c r="AE218" s="1241"/>
      <c r="AF218" s="1241"/>
      <c r="AG218" s="1241"/>
    </row>
    <row r="219" spans="1:33" s="537" customFormat="1" x14ac:dyDescent="0.2">
      <c r="A219" s="549"/>
      <c r="D219" s="1241"/>
      <c r="E219" s="1241"/>
      <c r="F219" s="1241"/>
      <c r="G219" s="1241"/>
      <c r="H219" s="1241"/>
      <c r="I219" s="1241"/>
      <c r="J219" s="1241"/>
      <c r="K219" s="1241"/>
      <c r="L219" s="1241"/>
      <c r="M219" s="1241"/>
      <c r="N219" s="1241"/>
      <c r="O219" s="1241"/>
      <c r="P219" s="1241"/>
      <c r="Q219" s="1241"/>
      <c r="R219" s="1241"/>
      <c r="S219" s="1241"/>
      <c r="T219" s="1241"/>
      <c r="U219" s="1241"/>
      <c r="V219" s="1241"/>
      <c r="W219" s="1241"/>
      <c r="X219" s="1241"/>
      <c r="Y219" s="1241"/>
      <c r="Z219" s="1241"/>
      <c r="AA219" s="1241"/>
      <c r="AB219" s="1241"/>
      <c r="AC219" s="1241"/>
      <c r="AD219" s="1241"/>
      <c r="AE219" s="1241"/>
      <c r="AF219" s="1241"/>
      <c r="AG219" s="1241"/>
    </row>
    <row r="220" spans="1:33" s="537" customFormat="1" x14ac:dyDescent="0.2">
      <c r="A220" s="549"/>
      <c r="D220" s="1241"/>
      <c r="E220" s="1241"/>
      <c r="F220" s="1241"/>
      <c r="G220" s="1241"/>
      <c r="H220" s="1241"/>
      <c r="I220" s="1241"/>
      <c r="J220" s="1241"/>
      <c r="K220" s="1241"/>
      <c r="L220" s="1241"/>
      <c r="M220" s="1241"/>
      <c r="N220" s="1241"/>
      <c r="O220" s="1241"/>
      <c r="P220" s="1241"/>
      <c r="Q220" s="1241"/>
      <c r="R220" s="1241"/>
      <c r="S220" s="1241"/>
      <c r="T220" s="1241"/>
      <c r="U220" s="1241"/>
      <c r="V220" s="1241"/>
      <c r="W220" s="1241"/>
      <c r="X220" s="1241"/>
      <c r="Y220" s="1241"/>
      <c r="Z220" s="1241"/>
      <c r="AA220" s="1241"/>
      <c r="AB220" s="1241"/>
      <c r="AC220" s="1241"/>
      <c r="AD220" s="1241"/>
      <c r="AE220" s="1241"/>
      <c r="AF220" s="1241"/>
      <c r="AG220" s="1241"/>
    </row>
    <row r="221" spans="1:33" s="537" customFormat="1" x14ac:dyDescent="0.2">
      <c r="A221" s="549"/>
    </row>
    <row r="222" spans="1:33" s="537" customFormat="1" x14ac:dyDescent="0.2">
      <c r="A222" s="549"/>
      <c r="D222" s="1241" t="s">
        <v>1249</v>
      </c>
      <c r="E222" s="1241"/>
      <c r="F222" s="1241"/>
      <c r="G222" s="1241"/>
      <c r="H222" s="1241"/>
      <c r="I222" s="1241"/>
      <c r="J222" s="1241"/>
      <c r="K222" s="1241"/>
      <c r="L222" s="1241"/>
      <c r="M222" s="1241"/>
      <c r="N222" s="1241"/>
      <c r="O222" s="1241"/>
      <c r="P222" s="1241"/>
      <c r="Q222" s="1241"/>
      <c r="R222" s="1241"/>
      <c r="S222" s="1241"/>
      <c r="T222" s="1241"/>
      <c r="U222" s="1241"/>
      <c r="V222" s="1241"/>
      <c r="W222" s="1241"/>
      <c r="X222" s="1241"/>
      <c r="Y222" s="1241"/>
      <c r="Z222" s="1241"/>
      <c r="AA222" s="1241"/>
      <c r="AB222" s="1241"/>
      <c r="AC222" s="1241"/>
      <c r="AD222" s="1241"/>
      <c r="AE222" s="1241"/>
      <c r="AF222" s="1241"/>
      <c r="AG222" s="1241"/>
    </row>
    <row r="223" spans="1:33" s="537" customFormat="1" x14ac:dyDescent="0.2">
      <c r="A223" s="549"/>
      <c r="D223" s="1241"/>
      <c r="E223" s="1241"/>
      <c r="F223" s="1241"/>
      <c r="G223" s="1241"/>
      <c r="H223" s="1241"/>
      <c r="I223" s="1241"/>
      <c r="J223" s="1241"/>
      <c r="K223" s="1241"/>
      <c r="L223" s="1241"/>
      <c r="M223" s="1241"/>
      <c r="N223" s="1241"/>
      <c r="O223" s="1241"/>
      <c r="P223" s="1241"/>
      <c r="Q223" s="1241"/>
      <c r="R223" s="1241"/>
      <c r="S223" s="1241"/>
      <c r="T223" s="1241"/>
      <c r="U223" s="1241"/>
      <c r="V223" s="1241"/>
      <c r="W223" s="1241"/>
      <c r="X223" s="1241"/>
      <c r="Y223" s="1241"/>
      <c r="Z223" s="1241"/>
      <c r="AA223" s="1241"/>
      <c r="AB223" s="1241"/>
      <c r="AC223" s="1241"/>
      <c r="AD223" s="1241"/>
      <c r="AE223" s="1241"/>
      <c r="AF223" s="1241"/>
      <c r="AG223" s="1241"/>
    </row>
    <row r="224" spans="1:33" s="537" customFormat="1" x14ac:dyDescent="0.2">
      <c r="A224" s="549"/>
    </row>
    <row r="225" spans="1:33" s="537" customFormat="1" x14ac:dyDescent="0.2">
      <c r="A225" s="549"/>
      <c r="D225" s="536" t="s">
        <v>1250</v>
      </c>
    </row>
    <row r="226" spans="1:33" s="537" customFormat="1" x14ac:dyDescent="0.2">
      <c r="A226" s="549"/>
    </row>
    <row r="227" spans="1:33" s="537" customFormat="1" x14ac:dyDescent="0.2">
      <c r="A227" s="549"/>
      <c r="D227" s="1078" t="s">
        <v>1725</v>
      </c>
      <c r="E227" s="1241"/>
      <c r="F227" s="1241"/>
      <c r="G227" s="1241"/>
      <c r="H227" s="1241"/>
      <c r="I227" s="1241"/>
      <c r="J227" s="1241"/>
      <c r="K227" s="1241"/>
      <c r="L227" s="1241"/>
      <c r="M227" s="1241"/>
      <c r="N227" s="1241"/>
      <c r="O227" s="1241"/>
      <c r="P227" s="1241"/>
      <c r="Q227" s="1241"/>
      <c r="R227" s="1241"/>
      <c r="S227" s="1241"/>
      <c r="T227" s="1241"/>
      <c r="U227" s="1241"/>
      <c r="V227" s="1241"/>
      <c r="W227" s="1241"/>
      <c r="X227" s="1241"/>
      <c r="Y227" s="1241"/>
      <c r="Z227" s="1241"/>
      <c r="AA227" s="1241"/>
      <c r="AB227" s="1241"/>
      <c r="AC227" s="1241"/>
      <c r="AD227" s="1241"/>
      <c r="AE227" s="1241"/>
      <c r="AF227" s="1241"/>
      <c r="AG227" s="1241"/>
    </row>
    <row r="228" spans="1:33" s="537" customFormat="1" x14ac:dyDescent="0.2">
      <c r="A228" s="549"/>
      <c r="D228" s="1241"/>
      <c r="E228" s="1241"/>
      <c r="F228" s="1241"/>
      <c r="G228" s="1241"/>
      <c r="H228" s="1241"/>
      <c r="I228" s="1241"/>
      <c r="J228" s="1241"/>
      <c r="K228" s="1241"/>
      <c r="L228" s="1241"/>
      <c r="M228" s="1241"/>
      <c r="N228" s="1241"/>
      <c r="O228" s="1241"/>
      <c r="P228" s="1241"/>
      <c r="Q228" s="1241"/>
      <c r="R228" s="1241"/>
      <c r="S228" s="1241"/>
      <c r="T228" s="1241"/>
      <c r="U228" s="1241"/>
      <c r="V228" s="1241"/>
      <c r="W228" s="1241"/>
      <c r="X228" s="1241"/>
      <c r="Y228" s="1241"/>
      <c r="Z228" s="1241"/>
      <c r="AA228" s="1241"/>
      <c r="AB228" s="1241"/>
      <c r="AC228" s="1241"/>
      <c r="AD228" s="1241"/>
      <c r="AE228" s="1241"/>
      <c r="AF228" s="1241"/>
      <c r="AG228" s="1241"/>
    </row>
    <row r="229" spans="1:33" s="537" customFormat="1" x14ac:dyDescent="0.2">
      <c r="A229" s="549"/>
      <c r="D229" s="1241"/>
      <c r="E229" s="1241"/>
      <c r="F229" s="1241"/>
      <c r="G229" s="1241"/>
      <c r="H229" s="1241"/>
      <c r="I229" s="1241"/>
      <c r="J229" s="1241"/>
      <c r="K229" s="1241"/>
      <c r="L229" s="1241"/>
      <c r="M229" s="1241"/>
      <c r="N229" s="1241"/>
      <c r="O229" s="1241"/>
      <c r="P229" s="1241"/>
      <c r="Q229" s="1241"/>
      <c r="R229" s="1241"/>
      <c r="S229" s="1241"/>
      <c r="T229" s="1241"/>
      <c r="U229" s="1241"/>
      <c r="V229" s="1241"/>
      <c r="W229" s="1241"/>
      <c r="X229" s="1241"/>
      <c r="Y229" s="1241"/>
      <c r="Z229" s="1241"/>
      <c r="AA229" s="1241"/>
      <c r="AB229" s="1241"/>
      <c r="AC229" s="1241"/>
      <c r="AD229" s="1241"/>
      <c r="AE229" s="1241"/>
      <c r="AF229" s="1241"/>
      <c r="AG229" s="1241"/>
    </row>
    <row r="230" spans="1:33" s="537" customFormat="1" x14ac:dyDescent="0.2">
      <c r="A230" s="549"/>
    </row>
    <row r="231" spans="1:33" s="537" customFormat="1" x14ac:dyDescent="0.2">
      <c r="A231" s="549"/>
      <c r="D231" s="1241" t="s">
        <v>1251</v>
      </c>
      <c r="E231" s="1241"/>
      <c r="F231" s="1241"/>
      <c r="G231" s="1241"/>
      <c r="H231" s="1241"/>
      <c r="I231" s="1241"/>
      <c r="J231" s="1241"/>
      <c r="K231" s="1241"/>
      <c r="L231" s="1241"/>
      <c r="M231" s="1241"/>
      <c r="N231" s="1241"/>
      <c r="O231" s="1241"/>
      <c r="P231" s="1241"/>
      <c r="Q231" s="1241"/>
      <c r="R231" s="1241"/>
      <c r="S231" s="1241"/>
      <c r="T231" s="1241"/>
      <c r="U231" s="1241"/>
      <c r="V231" s="1241"/>
      <c r="W231" s="1241"/>
      <c r="X231" s="1241"/>
      <c r="Y231" s="1241"/>
      <c r="Z231" s="1241"/>
      <c r="AA231" s="1241"/>
      <c r="AB231" s="1241"/>
      <c r="AC231" s="1241"/>
      <c r="AD231" s="1241"/>
      <c r="AE231" s="1241"/>
      <c r="AF231" s="1241"/>
      <c r="AG231" s="1241"/>
    </row>
    <row r="232" spans="1:33" s="537" customFormat="1" x14ac:dyDescent="0.2">
      <c r="A232" s="549"/>
      <c r="D232" s="1241"/>
      <c r="E232" s="1241"/>
      <c r="F232" s="1241"/>
      <c r="G232" s="1241"/>
      <c r="H232" s="1241"/>
      <c r="I232" s="1241"/>
      <c r="J232" s="1241"/>
      <c r="K232" s="1241"/>
      <c r="L232" s="1241"/>
      <c r="M232" s="1241"/>
      <c r="N232" s="1241"/>
      <c r="O232" s="1241"/>
      <c r="P232" s="1241"/>
      <c r="Q232" s="1241"/>
      <c r="R232" s="1241"/>
      <c r="S232" s="1241"/>
      <c r="T232" s="1241"/>
      <c r="U232" s="1241"/>
      <c r="V232" s="1241"/>
      <c r="W232" s="1241"/>
      <c r="X232" s="1241"/>
      <c r="Y232" s="1241"/>
      <c r="Z232" s="1241"/>
      <c r="AA232" s="1241"/>
      <c r="AB232" s="1241"/>
      <c r="AC232" s="1241"/>
      <c r="AD232" s="1241"/>
      <c r="AE232" s="1241"/>
      <c r="AF232" s="1241"/>
      <c r="AG232" s="1241"/>
    </row>
    <row r="233" spans="1:33" s="537" customFormat="1" x14ac:dyDescent="0.2">
      <c r="A233" s="549"/>
    </row>
    <row r="234" spans="1:33" s="537" customFormat="1" x14ac:dyDescent="0.2">
      <c r="A234" s="549"/>
      <c r="D234" s="536" t="s">
        <v>1252</v>
      </c>
    </row>
    <row r="235" spans="1:33" s="537" customFormat="1" x14ac:dyDescent="0.2">
      <c r="A235" s="549"/>
    </row>
    <row r="236" spans="1:33" s="537" customFormat="1" x14ac:dyDescent="0.2">
      <c r="A236" s="549"/>
      <c r="D236" s="1241" t="s">
        <v>1253</v>
      </c>
      <c r="E236" s="1241"/>
      <c r="F236" s="1241"/>
      <c r="G236" s="1241"/>
      <c r="H236" s="1241"/>
      <c r="I236" s="1241"/>
      <c r="J236" s="1241"/>
      <c r="K236" s="1241"/>
      <c r="L236" s="1241"/>
      <c r="M236" s="1241"/>
      <c r="N236" s="1241"/>
      <c r="O236" s="1241"/>
      <c r="P236" s="1241"/>
      <c r="Q236" s="1241"/>
      <c r="R236" s="1241"/>
      <c r="S236" s="1241"/>
      <c r="T236" s="1241"/>
      <c r="U236" s="1241"/>
      <c r="V236" s="1241"/>
      <c r="W236" s="1241"/>
      <c r="X236" s="1241"/>
      <c r="Y236" s="1241"/>
      <c r="Z236" s="1241"/>
      <c r="AA236" s="1241"/>
      <c r="AB236" s="1241"/>
      <c r="AC236" s="1241"/>
      <c r="AD236" s="1241"/>
      <c r="AE236" s="1241"/>
      <c r="AF236" s="1241"/>
      <c r="AG236" s="1241"/>
    </row>
    <row r="237" spans="1:33" s="537" customFormat="1" x14ac:dyDescent="0.2">
      <c r="A237" s="549"/>
      <c r="D237" s="1241"/>
      <c r="E237" s="1241"/>
      <c r="F237" s="1241"/>
      <c r="G237" s="1241"/>
      <c r="H237" s="1241"/>
      <c r="I237" s="1241"/>
      <c r="J237" s="1241"/>
      <c r="K237" s="1241"/>
      <c r="L237" s="1241"/>
      <c r="M237" s="1241"/>
      <c r="N237" s="1241"/>
      <c r="O237" s="1241"/>
      <c r="P237" s="1241"/>
      <c r="Q237" s="1241"/>
      <c r="R237" s="1241"/>
      <c r="S237" s="1241"/>
      <c r="T237" s="1241"/>
      <c r="U237" s="1241"/>
      <c r="V237" s="1241"/>
      <c r="W237" s="1241"/>
      <c r="X237" s="1241"/>
      <c r="Y237" s="1241"/>
      <c r="Z237" s="1241"/>
      <c r="AA237" s="1241"/>
      <c r="AB237" s="1241"/>
      <c r="AC237" s="1241"/>
      <c r="AD237" s="1241"/>
      <c r="AE237" s="1241"/>
      <c r="AF237" s="1241"/>
      <c r="AG237" s="1241"/>
    </row>
    <row r="238" spans="1:33" s="537" customFormat="1" x14ac:dyDescent="0.2">
      <c r="A238" s="549"/>
    </row>
    <row r="239" spans="1:33" s="537" customFormat="1" x14ac:dyDescent="0.2">
      <c r="A239" s="549"/>
      <c r="D239" s="536" t="s">
        <v>1254</v>
      </c>
    </row>
    <row r="240" spans="1:33" s="537" customFormat="1" x14ac:dyDescent="0.2">
      <c r="A240" s="549"/>
    </row>
    <row r="241" spans="1:33" s="537" customFormat="1" x14ac:dyDescent="0.2">
      <c r="A241" s="549"/>
      <c r="D241" s="1241" t="s">
        <v>1255</v>
      </c>
      <c r="E241" s="1241"/>
      <c r="F241" s="1241"/>
      <c r="G241" s="1241"/>
      <c r="H241" s="1241"/>
      <c r="I241" s="1241"/>
      <c r="J241" s="1241"/>
      <c r="K241" s="1241"/>
      <c r="L241" s="1241"/>
      <c r="M241" s="1241"/>
      <c r="N241" s="1241"/>
      <c r="O241" s="1241"/>
      <c r="P241" s="1241"/>
      <c r="Q241" s="1241"/>
      <c r="R241" s="1241"/>
      <c r="S241" s="1241"/>
      <c r="T241" s="1241"/>
      <c r="U241" s="1241"/>
      <c r="V241" s="1241"/>
      <c r="W241" s="1241"/>
      <c r="X241" s="1241"/>
      <c r="Y241" s="1241"/>
      <c r="Z241" s="1241"/>
      <c r="AA241" s="1241"/>
      <c r="AB241" s="1241"/>
      <c r="AC241" s="1241"/>
      <c r="AD241" s="1241"/>
      <c r="AE241" s="1241"/>
      <c r="AF241" s="1241"/>
      <c r="AG241" s="1241"/>
    </row>
    <row r="242" spans="1:33" s="537" customFormat="1" x14ac:dyDescent="0.2">
      <c r="A242" s="549"/>
      <c r="D242" s="1241"/>
      <c r="E242" s="1241"/>
      <c r="F242" s="1241"/>
      <c r="G242" s="1241"/>
      <c r="H242" s="1241"/>
      <c r="I242" s="1241"/>
      <c r="J242" s="1241"/>
      <c r="K242" s="1241"/>
      <c r="L242" s="1241"/>
      <c r="M242" s="1241"/>
      <c r="N242" s="1241"/>
      <c r="O242" s="1241"/>
      <c r="P242" s="1241"/>
      <c r="Q242" s="1241"/>
      <c r="R242" s="1241"/>
      <c r="S242" s="1241"/>
      <c r="T242" s="1241"/>
      <c r="U242" s="1241"/>
      <c r="V242" s="1241"/>
      <c r="W242" s="1241"/>
      <c r="X242" s="1241"/>
      <c r="Y242" s="1241"/>
      <c r="Z242" s="1241"/>
      <c r="AA242" s="1241"/>
      <c r="AB242" s="1241"/>
      <c r="AC242" s="1241"/>
      <c r="AD242" s="1241"/>
      <c r="AE242" s="1241"/>
      <c r="AF242" s="1241"/>
      <c r="AG242" s="1241"/>
    </row>
    <row r="243" spans="1:33" s="537" customFormat="1" x14ac:dyDescent="0.2">
      <c r="A243" s="549"/>
    </row>
    <row r="244" spans="1:33" s="537" customFormat="1" x14ac:dyDescent="0.2">
      <c r="A244" s="549"/>
      <c r="D244" s="1241" t="s">
        <v>1256</v>
      </c>
      <c r="E244" s="1241"/>
      <c r="F244" s="1241"/>
      <c r="G244" s="1241"/>
      <c r="H244" s="1241"/>
      <c r="I244" s="1241"/>
      <c r="J244" s="1241"/>
      <c r="K244" s="1241"/>
      <c r="L244" s="1241"/>
      <c r="M244" s="1241"/>
      <c r="N244" s="1241"/>
      <c r="O244" s="1241"/>
      <c r="P244" s="1241"/>
      <c r="Q244" s="1241"/>
      <c r="R244" s="1241"/>
      <c r="S244" s="1241"/>
      <c r="T244" s="1241"/>
      <c r="U244" s="1241"/>
      <c r="V244" s="1241"/>
      <c r="W244" s="1241"/>
      <c r="X244" s="1241"/>
      <c r="Y244" s="1241"/>
      <c r="Z244" s="1241"/>
      <c r="AA244" s="1241"/>
      <c r="AB244" s="1241"/>
      <c r="AC244" s="1241"/>
      <c r="AD244" s="1241"/>
      <c r="AE244" s="1241"/>
      <c r="AF244" s="1241"/>
      <c r="AG244" s="1241"/>
    </row>
    <row r="245" spans="1:33" s="537" customFormat="1" x14ac:dyDescent="0.2">
      <c r="A245" s="549"/>
      <c r="D245" s="1241"/>
      <c r="E245" s="1241"/>
      <c r="F245" s="1241"/>
      <c r="G245" s="1241"/>
      <c r="H245" s="1241"/>
      <c r="I245" s="1241"/>
      <c r="J245" s="1241"/>
      <c r="K245" s="1241"/>
      <c r="L245" s="1241"/>
      <c r="M245" s="1241"/>
      <c r="N245" s="1241"/>
      <c r="O245" s="1241"/>
      <c r="P245" s="1241"/>
      <c r="Q245" s="1241"/>
      <c r="R245" s="1241"/>
      <c r="S245" s="1241"/>
      <c r="T245" s="1241"/>
      <c r="U245" s="1241"/>
      <c r="V245" s="1241"/>
      <c r="W245" s="1241"/>
      <c r="X245" s="1241"/>
      <c r="Y245" s="1241"/>
      <c r="Z245" s="1241"/>
      <c r="AA245" s="1241"/>
      <c r="AB245" s="1241"/>
      <c r="AC245" s="1241"/>
      <c r="AD245" s="1241"/>
      <c r="AE245" s="1241"/>
      <c r="AF245" s="1241"/>
      <c r="AG245" s="1241"/>
    </row>
    <row r="246" spans="1:33" s="537" customFormat="1" x14ac:dyDescent="0.2">
      <c r="A246" s="549"/>
    </row>
    <row r="247" spans="1:33" s="537" customFormat="1" x14ac:dyDescent="0.2">
      <c r="A247" s="549"/>
      <c r="D247" s="536" t="s">
        <v>1257</v>
      </c>
    </row>
    <row r="248" spans="1:33" s="537" customFormat="1" x14ac:dyDescent="0.2">
      <c r="A248" s="549"/>
    </row>
    <row r="249" spans="1:33" s="537" customFormat="1" x14ac:dyDescent="0.2">
      <c r="A249" s="549"/>
      <c r="D249" s="1241" t="s">
        <v>1258</v>
      </c>
      <c r="E249" s="1241"/>
      <c r="F249" s="1241"/>
      <c r="G249" s="1241"/>
      <c r="H249" s="1241"/>
      <c r="I249" s="1241"/>
      <c r="J249" s="1241"/>
      <c r="K249" s="1241"/>
      <c r="L249" s="1241"/>
      <c r="M249" s="1241"/>
      <c r="N249" s="1241"/>
      <c r="O249" s="1241"/>
      <c r="P249" s="1241"/>
      <c r="Q249" s="1241"/>
      <c r="R249" s="1241"/>
      <c r="S249" s="1241"/>
      <c r="T249" s="1241"/>
      <c r="U249" s="1241"/>
      <c r="V249" s="1241"/>
      <c r="W249" s="1241"/>
      <c r="X249" s="1241"/>
      <c r="Y249" s="1241"/>
      <c r="Z249" s="1241"/>
      <c r="AA249" s="1241"/>
      <c r="AB249" s="1241"/>
      <c r="AC249" s="1241"/>
      <c r="AD249" s="1241"/>
      <c r="AE249" s="1241"/>
      <c r="AF249" s="1241"/>
      <c r="AG249" s="1241"/>
    </row>
    <row r="250" spans="1:33" s="537" customFormat="1" x14ac:dyDescent="0.2">
      <c r="A250" s="549"/>
      <c r="D250" s="1241"/>
      <c r="E250" s="1241"/>
      <c r="F250" s="1241"/>
      <c r="G250" s="1241"/>
      <c r="H250" s="1241"/>
      <c r="I250" s="1241"/>
      <c r="J250" s="1241"/>
      <c r="K250" s="1241"/>
      <c r="L250" s="1241"/>
      <c r="M250" s="1241"/>
      <c r="N250" s="1241"/>
      <c r="O250" s="1241"/>
      <c r="P250" s="1241"/>
      <c r="Q250" s="1241"/>
      <c r="R250" s="1241"/>
      <c r="S250" s="1241"/>
      <c r="T250" s="1241"/>
      <c r="U250" s="1241"/>
      <c r="V250" s="1241"/>
      <c r="W250" s="1241"/>
      <c r="X250" s="1241"/>
      <c r="Y250" s="1241"/>
      <c r="Z250" s="1241"/>
      <c r="AA250" s="1241"/>
      <c r="AB250" s="1241"/>
      <c r="AC250" s="1241"/>
      <c r="AD250" s="1241"/>
      <c r="AE250" s="1241"/>
      <c r="AF250" s="1241"/>
      <c r="AG250" s="1241"/>
    </row>
    <row r="251" spans="1:33" s="537" customFormat="1" x14ac:dyDescent="0.2">
      <c r="A251" s="549"/>
    </row>
    <row r="252" spans="1:33" s="537" customFormat="1" x14ac:dyDescent="0.2">
      <c r="A252" s="549"/>
      <c r="D252" s="1241" t="s">
        <v>1259</v>
      </c>
      <c r="E252" s="1241"/>
      <c r="F252" s="1241"/>
      <c r="G252" s="1241"/>
      <c r="H252" s="1241"/>
      <c r="I252" s="1241"/>
      <c r="J252" s="1241"/>
      <c r="K252" s="1241"/>
      <c r="L252" s="1241"/>
      <c r="M252" s="1241"/>
      <c r="N252" s="1241"/>
      <c r="O252" s="1241"/>
      <c r="P252" s="1241"/>
      <c r="Q252" s="1241"/>
      <c r="R252" s="1241"/>
      <c r="S252" s="1241"/>
      <c r="T252" s="1241"/>
      <c r="U252" s="1241"/>
      <c r="V252" s="1241"/>
      <c r="W252" s="1241"/>
      <c r="X252" s="1241"/>
      <c r="Y252" s="1241"/>
      <c r="Z252" s="1241"/>
      <c r="AA252" s="1241"/>
      <c r="AB252" s="1241"/>
      <c r="AC252" s="1241"/>
      <c r="AD252" s="1241"/>
      <c r="AE252" s="1241"/>
      <c r="AF252" s="1241"/>
      <c r="AG252" s="1241"/>
    </row>
    <row r="253" spans="1:33" s="537" customFormat="1" x14ac:dyDescent="0.2">
      <c r="A253" s="549"/>
      <c r="D253" s="1241"/>
      <c r="E253" s="1241"/>
      <c r="F253" s="1241"/>
      <c r="G253" s="1241"/>
      <c r="H253" s="1241"/>
      <c r="I253" s="1241"/>
      <c r="J253" s="1241"/>
      <c r="K253" s="1241"/>
      <c r="L253" s="1241"/>
      <c r="M253" s="1241"/>
      <c r="N253" s="1241"/>
      <c r="O253" s="1241"/>
      <c r="P253" s="1241"/>
      <c r="Q253" s="1241"/>
      <c r="R253" s="1241"/>
      <c r="S253" s="1241"/>
      <c r="T253" s="1241"/>
      <c r="U253" s="1241"/>
      <c r="V253" s="1241"/>
      <c r="W253" s="1241"/>
      <c r="X253" s="1241"/>
      <c r="Y253" s="1241"/>
      <c r="Z253" s="1241"/>
      <c r="AA253" s="1241"/>
      <c r="AB253" s="1241"/>
      <c r="AC253" s="1241"/>
      <c r="AD253" s="1241"/>
      <c r="AE253" s="1241"/>
      <c r="AF253" s="1241"/>
      <c r="AG253" s="1241"/>
    </row>
    <row r="254" spans="1:33" s="537" customFormat="1" x14ac:dyDescent="0.2">
      <c r="A254" s="549"/>
    </row>
    <row r="255" spans="1:33" s="537" customFormat="1" x14ac:dyDescent="0.2">
      <c r="A255" s="549"/>
      <c r="D255" s="536" t="s">
        <v>1260</v>
      </c>
    </row>
    <row r="256" spans="1:33" s="537" customFormat="1" x14ac:dyDescent="0.2">
      <c r="A256" s="549"/>
    </row>
    <row r="257" spans="1:33" s="537" customFormat="1" x14ac:dyDescent="0.2">
      <c r="A257" s="549"/>
      <c r="D257" s="1241" t="s">
        <v>1261</v>
      </c>
      <c r="E257" s="1241"/>
      <c r="F257" s="1241"/>
      <c r="G257" s="1241"/>
      <c r="H257" s="1241"/>
      <c r="I257" s="1241"/>
      <c r="J257" s="1241"/>
      <c r="K257" s="1241"/>
      <c r="L257" s="1241"/>
      <c r="M257" s="1241"/>
      <c r="N257" s="1241"/>
      <c r="O257" s="1241"/>
      <c r="P257" s="1241"/>
      <c r="Q257" s="1241"/>
      <c r="R257" s="1241"/>
      <c r="S257" s="1241"/>
      <c r="T257" s="1241"/>
      <c r="U257" s="1241"/>
      <c r="V257" s="1241"/>
      <c r="W257" s="1241"/>
      <c r="X257" s="1241"/>
      <c r="Y257" s="1241"/>
      <c r="Z257" s="1241"/>
      <c r="AA257" s="1241"/>
      <c r="AB257" s="1241"/>
      <c r="AC257" s="1241"/>
      <c r="AD257" s="1241"/>
      <c r="AE257" s="1241"/>
      <c r="AF257" s="1241"/>
      <c r="AG257" s="1241"/>
    </row>
    <row r="258" spans="1:33" s="537" customFormat="1" x14ac:dyDescent="0.2">
      <c r="A258" s="549"/>
      <c r="D258" s="1241"/>
      <c r="E258" s="1241"/>
      <c r="F258" s="1241"/>
      <c r="G258" s="1241"/>
      <c r="H258" s="1241"/>
      <c r="I258" s="1241"/>
      <c r="J258" s="1241"/>
      <c r="K258" s="1241"/>
      <c r="L258" s="1241"/>
      <c r="M258" s="1241"/>
      <c r="N258" s="1241"/>
      <c r="O258" s="1241"/>
      <c r="P258" s="1241"/>
      <c r="Q258" s="1241"/>
      <c r="R258" s="1241"/>
      <c r="S258" s="1241"/>
      <c r="T258" s="1241"/>
      <c r="U258" s="1241"/>
      <c r="V258" s="1241"/>
      <c r="W258" s="1241"/>
      <c r="X258" s="1241"/>
      <c r="Y258" s="1241"/>
      <c r="Z258" s="1241"/>
      <c r="AA258" s="1241"/>
      <c r="AB258" s="1241"/>
      <c r="AC258" s="1241"/>
      <c r="AD258" s="1241"/>
      <c r="AE258" s="1241"/>
      <c r="AF258" s="1241"/>
      <c r="AG258" s="1241"/>
    </row>
    <row r="259" spans="1:33" s="537" customFormat="1" x14ac:dyDescent="0.2">
      <c r="A259" s="549"/>
    </row>
    <row r="260" spans="1:33" s="537" customFormat="1" x14ac:dyDescent="0.2">
      <c r="A260" s="549"/>
      <c r="D260" s="536" t="s">
        <v>1262</v>
      </c>
    </row>
    <row r="261" spans="1:33" s="537" customFormat="1" x14ac:dyDescent="0.2">
      <c r="A261" s="549"/>
    </row>
    <row r="262" spans="1:33" s="537" customFormat="1" x14ac:dyDescent="0.2">
      <c r="A262" s="549"/>
      <c r="D262" s="1241" t="s">
        <v>1263</v>
      </c>
      <c r="E262" s="1241"/>
      <c r="F262" s="1241"/>
      <c r="G262" s="1241"/>
      <c r="H262" s="1241"/>
      <c r="I262" s="1241"/>
      <c r="J262" s="1241"/>
      <c r="K262" s="1241"/>
      <c r="L262" s="1241"/>
      <c r="M262" s="1241"/>
      <c r="N262" s="1241"/>
      <c r="O262" s="1241"/>
      <c r="P262" s="1241"/>
      <c r="Q262" s="1241"/>
      <c r="R262" s="1241"/>
      <c r="S262" s="1241"/>
      <c r="T262" s="1241"/>
      <c r="U262" s="1241"/>
      <c r="V262" s="1241"/>
      <c r="W262" s="1241"/>
      <c r="X262" s="1241"/>
      <c r="Y262" s="1241"/>
      <c r="Z262" s="1241"/>
      <c r="AA262" s="1241"/>
      <c r="AB262" s="1241"/>
      <c r="AC262" s="1241"/>
      <c r="AD262" s="1241"/>
      <c r="AE262" s="1241"/>
      <c r="AF262" s="1241"/>
      <c r="AG262" s="1241"/>
    </row>
    <row r="263" spans="1:33" s="537" customFormat="1" x14ac:dyDescent="0.2">
      <c r="A263" s="549"/>
      <c r="D263" s="1241"/>
      <c r="E263" s="1241"/>
      <c r="F263" s="1241"/>
      <c r="G263" s="1241"/>
      <c r="H263" s="1241"/>
      <c r="I263" s="1241"/>
      <c r="J263" s="1241"/>
      <c r="K263" s="1241"/>
      <c r="L263" s="1241"/>
      <c r="M263" s="1241"/>
      <c r="N263" s="1241"/>
      <c r="O263" s="1241"/>
      <c r="P263" s="1241"/>
      <c r="Q263" s="1241"/>
      <c r="R263" s="1241"/>
      <c r="S263" s="1241"/>
      <c r="T263" s="1241"/>
      <c r="U263" s="1241"/>
      <c r="V263" s="1241"/>
      <c r="W263" s="1241"/>
      <c r="X263" s="1241"/>
      <c r="Y263" s="1241"/>
      <c r="Z263" s="1241"/>
      <c r="AA263" s="1241"/>
      <c r="AB263" s="1241"/>
      <c r="AC263" s="1241"/>
      <c r="AD263" s="1241"/>
      <c r="AE263" s="1241"/>
      <c r="AF263" s="1241"/>
      <c r="AG263" s="1241"/>
    </row>
    <row r="264" spans="1:33" s="537" customFormat="1" x14ac:dyDescent="0.2">
      <c r="A264" s="549"/>
    </row>
    <row r="265" spans="1:33" s="537" customFormat="1" x14ac:dyDescent="0.2">
      <c r="A265" s="549"/>
      <c r="D265" s="1241" t="s">
        <v>1264</v>
      </c>
      <c r="E265" s="1241"/>
      <c r="F265" s="1241"/>
      <c r="G265" s="1241"/>
      <c r="H265" s="1241"/>
      <c r="I265" s="1241"/>
      <c r="J265" s="1241"/>
      <c r="K265" s="1241"/>
      <c r="L265" s="1241"/>
      <c r="M265" s="1241"/>
      <c r="N265" s="1241"/>
      <c r="O265" s="1241"/>
      <c r="P265" s="1241"/>
      <c r="Q265" s="1241"/>
      <c r="R265" s="1241"/>
      <c r="S265" s="1241"/>
      <c r="T265" s="1241"/>
      <c r="U265" s="1241"/>
      <c r="V265" s="1241"/>
      <c r="W265" s="1241"/>
      <c r="X265" s="1241"/>
      <c r="Y265" s="1241"/>
      <c r="Z265" s="1241"/>
      <c r="AA265" s="1241"/>
      <c r="AB265" s="1241"/>
      <c r="AC265" s="1241"/>
      <c r="AD265" s="1241"/>
      <c r="AE265" s="1241"/>
      <c r="AF265" s="1241"/>
      <c r="AG265" s="1241"/>
    </row>
    <row r="266" spans="1:33" s="537" customFormat="1" x14ac:dyDescent="0.2">
      <c r="A266" s="549"/>
      <c r="D266" s="1241"/>
      <c r="E266" s="1241"/>
      <c r="F266" s="1241"/>
      <c r="G266" s="1241"/>
      <c r="H266" s="1241"/>
      <c r="I266" s="1241"/>
      <c r="J266" s="1241"/>
      <c r="K266" s="1241"/>
      <c r="L266" s="1241"/>
      <c r="M266" s="1241"/>
      <c r="N266" s="1241"/>
      <c r="O266" s="1241"/>
      <c r="P266" s="1241"/>
      <c r="Q266" s="1241"/>
      <c r="R266" s="1241"/>
      <c r="S266" s="1241"/>
      <c r="T266" s="1241"/>
      <c r="U266" s="1241"/>
      <c r="V266" s="1241"/>
      <c r="W266" s="1241"/>
      <c r="X266" s="1241"/>
      <c r="Y266" s="1241"/>
      <c r="Z266" s="1241"/>
      <c r="AA266" s="1241"/>
      <c r="AB266" s="1241"/>
      <c r="AC266" s="1241"/>
      <c r="AD266" s="1241"/>
      <c r="AE266" s="1241"/>
      <c r="AF266" s="1241"/>
      <c r="AG266" s="1241"/>
    </row>
    <row r="267" spans="1:33" s="537" customFormat="1" x14ac:dyDescent="0.2">
      <c r="A267" s="549"/>
      <c r="D267" s="1241"/>
      <c r="E267" s="1241"/>
      <c r="F267" s="1241"/>
      <c r="G267" s="1241"/>
      <c r="H267" s="1241"/>
      <c r="I267" s="1241"/>
      <c r="J267" s="1241"/>
      <c r="K267" s="1241"/>
      <c r="L267" s="1241"/>
      <c r="M267" s="1241"/>
      <c r="N267" s="1241"/>
      <c r="O267" s="1241"/>
      <c r="P267" s="1241"/>
      <c r="Q267" s="1241"/>
      <c r="R267" s="1241"/>
      <c r="S267" s="1241"/>
      <c r="T267" s="1241"/>
      <c r="U267" s="1241"/>
      <c r="V267" s="1241"/>
      <c r="W267" s="1241"/>
      <c r="X267" s="1241"/>
      <c r="Y267" s="1241"/>
      <c r="Z267" s="1241"/>
      <c r="AA267" s="1241"/>
      <c r="AB267" s="1241"/>
      <c r="AC267" s="1241"/>
      <c r="AD267" s="1241"/>
      <c r="AE267" s="1241"/>
      <c r="AF267" s="1241"/>
      <c r="AG267" s="1241"/>
    </row>
    <row r="268" spans="1:33" s="537" customFormat="1" x14ac:dyDescent="0.2">
      <c r="A268" s="549"/>
      <c r="D268" s="1241"/>
      <c r="E268" s="1241"/>
      <c r="F268" s="1241"/>
      <c r="G268" s="1241"/>
      <c r="H268" s="1241"/>
      <c r="I268" s="1241"/>
      <c r="J268" s="1241"/>
      <c r="K268" s="1241"/>
      <c r="L268" s="1241"/>
      <c r="M268" s="1241"/>
      <c r="N268" s="1241"/>
      <c r="O268" s="1241"/>
      <c r="P268" s="1241"/>
      <c r="Q268" s="1241"/>
      <c r="R268" s="1241"/>
      <c r="S268" s="1241"/>
      <c r="T268" s="1241"/>
      <c r="U268" s="1241"/>
      <c r="V268" s="1241"/>
      <c r="W268" s="1241"/>
      <c r="X268" s="1241"/>
      <c r="Y268" s="1241"/>
      <c r="Z268" s="1241"/>
      <c r="AA268" s="1241"/>
      <c r="AB268" s="1241"/>
      <c r="AC268" s="1241"/>
      <c r="AD268" s="1241"/>
      <c r="AE268" s="1241"/>
      <c r="AF268" s="1241"/>
      <c r="AG268" s="1241"/>
    </row>
    <row r="269" spans="1:33" s="537" customFormat="1" x14ac:dyDescent="0.2">
      <c r="A269" s="549"/>
      <c r="D269" s="1241"/>
      <c r="E269" s="1241"/>
      <c r="F269" s="1241"/>
      <c r="G269" s="1241"/>
      <c r="H269" s="1241"/>
      <c r="I269" s="1241"/>
      <c r="J269" s="1241"/>
      <c r="K269" s="1241"/>
      <c r="L269" s="1241"/>
      <c r="M269" s="1241"/>
      <c r="N269" s="1241"/>
      <c r="O269" s="1241"/>
      <c r="P269" s="1241"/>
      <c r="Q269" s="1241"/>
      <c r="R269" s="1241"/>
      <c r="S269" s="1241"/>
      <c r="T269" s="1241"/>
      <c r="U269" s="1241"/>
      <c r="V269" s="1241"/>
      <c r="W269" s="1241"/>
      <c r="X269" s="1241"/>
      <c r="Y269" s="1241"/>
      <c r="Z269" s="1241"/>
      <c r="AA269" s="1241"/>
      <c r="AB269" s="1241"/>
      <c r="AC269" s="1241"/>
      <c r="AD269" s="1241"/>
      <c r="AE269" s="1241"/>
      <c r="AF269" s="1241"/>
      <c r="AG269" s="1241"/>
    </row>
    <row r="270" spans="1:33" s="537" customFormat="1" x14ac:dyDescent="0.2">
      <c r="A270" s="549"/>
    </row>
    <row r="271" spans="1:33" s="537" customFormat="1" x14ac:dyDescent="0.2">
      <c r="A271" s="549"/>
      <c r="D271" s="1253" t="s">
        <v>1265</v>
      </c>
      <c r="E271" s="1253"/>
      <c r="F271" s="1253"/>
      <c r="G271" s="1253"/>
      <c r="H271" s="1253"/>
      <c r="I271" s="1253"/>
      <c r="J271" s="1253"/>
      <c r="K271" s="1253"/>
      <c r="L271" s="1253"/>
      <c r="M271" s="1253"/>
      <c r="N271" s="1253"/>
      <c r="O271" s="1253"/>
      <c r="P271" s="1253"/>
      <c r="Q271" s="1253"/>
      <c r="R271" s="1253"/>
      <c r="S271" s="1253"/>
      <c r="T271" s="1253"/>
      <c r="U271" s="1253"/>
      <c r="V271" s="1253"/>
      <c r="W271" s="1253"/>
      <c r="X271" s="1253"/>
      <c r="Y271" s="1253"/>
      <c r="Z271" s="1253"/>
      <c r="AA271" s="1253"/>
      <c r="AB271" s="1253"/>
      <c r="AC271" s="1253"/>
      <c r="AD271" s="1253"/>
      <c r="AE271" s="1253"/>
      <c r="AF271" s="1253"/>
      <c r="AG271" s="1253"/>
    </row>
    <row r="272" spans="1:33" s="537" customFormat="1" x14ac:dyDescent="0.2">
      <c r="A272" s="549"/>
      <c r="K272" s="582"/>
    </row>
    <row r="273" spans="1:33" s="537" customFormat="1" x14ac:dyDescent="0.2">
      <c r="A273" s="549"/>
      <c r="D273" s="536" t="s">
        <v>1266</v>
      </c>
    </row>
    <row r="274" spans="1:33" s="537" customFormat="1" x14ac:dyDescent="0.2">
      <c r="A274" s="549"/>
    </row>
    <row r="275" spans="1:33" s="537" customFormat="1" x14ac:dyDescent="0.2">
      <c r="A275" s="549"/>
      <c r="D275" s="1241" t="s">
        <v>1267</v>
      </c>
      <c r="E275" s="1241"/>
      <c r="F275" s="1241"/>
      <c r="G275" s="1241"/>
      <c r="H275" s="1241"/>
      <c r="I275" s="1241"/>
      <c r="J275" s="1241"/>
      <c r="K275" s="1241"/>
      <c r="L275" s="1241"/>
      <c r="M275" s="1241"/>
      <c r="N275" s="1241"/>
      <c r="O275" s="1241"/>
      <c r="P275" s="1241"/>
      <c r="Q275" s="1241"/>
      <c r="R275" s="1241"/>
      <c r="S275" s="1241"/>
      <c r="T275" s="1241"/>
      <c r="U275" s="1241"/>
      <c r="V275" s="1241"/>
      <c r="W275" s="1241"/>
      <c r="X275" s="1241"/>
      <c r="Y275" s="1241"/>
      <c r="Z275" s="1241"/>
      <c r="AA275" s="1241"/>
      <c r="AB275" s="1241"/>
      <c r="AC275" s="1241"/>
      <c r="AD275" s="1241"/>
      <c r="AE275" s="1241"/>
      <c r="AF275" s="1241"/>
      <c r="AG275" s="1241"/>
    </row>
    <row r="276" spans="1:33" s="537" customFormat="1" x14ac:dyDescent="0.2">
      <c r="A276" s="549"/>
      <c r="D276" s="1241"/>
      <c r="E276" s="1241"/>
      <c r="F276" s="1241"/>
      <c r="G276" s="1241"/>
      <c r="H276" s="1241"/>
      <c r="I276" s="1241"/>
      <c r="J276" s="1241"/>
      <c r="K276" s="1241"/>
      <c r="L276" s="1241"/>
      <c r="M276" s="1241"/>
      <c r="N276" s="1241"/>
      <c r="O276" s="1241"/>
      <c r="P276" s="1241"/>
      <c r="Q276" s="1241"/>
      <c r="R276" s="1241"/>
      <c r="S276" s="1241"/>
      <c r="T276" s="1241"/>
      <c r="U276" s="1241"/>
      <c r="V276" s="1241"/>
      <c r="W276" s="1241"/>
      <c r="X276" s="1241"/>
      <c r="Y276" s="1241"/>
      <c r="Z276" s="1241"/>
      <c r="AA276" s="1241"/>
      <c r="AB276" s="1241"/>
      <c r="AC276" s="1241"/>
      <c r="AD276" s="1241"/>
      <c r="AE276" s="1241"/>
      <c r="AF276" s="1241"/>
      <c r="AG276" s="1241"/>
    </row>
    <row r="277" spans="1:33" s="537" customFormat="1" x14ac:dyDescent="0.2">
      <c r="A277" s="549"/>
    </row>
    <row r="278" spans="1:33" s="537" customFormat="1" x14ac:dyDescent="0.2">
      <c r="A278" s="549"/>
      <c r="D278" s="1241" t="s">
        <v>1268</v>
      </c>
      <c r="E278" s="1241"/>
      <c r="F278" s="1241"/>
      <c r="G278" s="1241"/>
      <c r="H278" s="1241"/>
      <c r="I278" s="1241"/>
      <c r="J278" s="1241"/>
      <c r="K278" s="1241"/>
      <c r="L278" s="1241"/>
      <c r="M278" s="1241"/>
      <c r="N278" s="1241"/>
      <c r="O278" s="1241"/>
      <c r="P278" s="1241"/>
      <c r="Q278" s="1241"/>
      <c r="R278" s="1241"/>
      <c r="S278" s="1241"/>
      <c r="T278" s="1241"/>
      <c r="U278" s="1241"/>
      <c r="V278" s="1241"/>
      <c r="W278" s="1241"/>
      <c r="X278" s="1241"/>
      <c r="Y278" s="1241"/>
      <c r="Z278" s="1241"/>
      <c r="AA278" s="1241"/>
      <c r="AB278" s="1241"/>
      <c r="AC278" s="1241"/>
      <c r="AD278" s="1241"/>
      <c r="AE278" s="1241"/>
      <c r="AF278" s="1241"/>
      <c r="AG278" s="1241"/>
    </row>
    <row r="279" spans="1:33" s="537" customFormat="1" x14ac:dyDescent="0.2">
      <c r="A279" s="549"/>
      <c r="D279" s="1241"/>
      <c r="E279" s="1241"/>
      <c r="F279" s="1241"/>
      <c r="G279" s="1241"/>
      <c r="H279" s="1241"/>
      <c r="I279" s="1241"/>
      <c r="J279" s="1241"/>
      <c r="K279" s="1241"/>
      <c r="L279" s="1241"/>
      <c r="M279" s="1241"/>
      <c r="N279" s="1241"/>
      <c r="O279" s="1241"/>
      <c r="P279" s="1241"/>
      <c r="Q279" s="1241"/>
      <c r="R279" s="1241"/>
      <c r="S279" s="1241"/>
      <c r="T279" s="1241"/>
      <c r="U279" s="1241"/>
      <c r="V279" s="1241"/>
      <c r="W279" s="1241"/>
      <c r="X279" s="1241"/>
      <c r="Y279" s="1241"/>
      <c r="Z279" s="1241"/>
      <c r="AA279" s="1241"/>
      <c r="AB279" s="1241"/>
      <c r="AC279" s="1241"/>
      <c r="AD279" s="1241"/>
      <c r="AE279" s="1241"/>
      <c r="AF279" s="1241"/>
      <c r="AG279" s="1241"/>
    </row>
    <row r="280" spans="1:33" s="537" customFormat="1" x14ac:dyDescent="0.2">
      <c r="A280" s="549"/>
    </row>
    <row r="281" spans="1:33" s="537" customFormat="1" x14ac:dyDescent="0.2">
      <c r="A281" s="549"/>
      <c r="D281" s="1241" t="s">
        <v>1269</v>
      </c>
      <c r="E281" s="1241"/>
      <c r="F281" s="1241"/>
      <c r="G281" s="1241"/>
      <c r="H281" s="1241"/>
      <c r="I281" s="1241"/>
      <c r="J281" s="1241"/>
      <c r="K281" s="1241"/>
      <c r="L281" s="1241"/>
      <c r="M281" s="1241"/>
      <c r="N281" s="1241"/>
      <c r="O281" s="1241"/>
      <c r="P281" s="1241"/>
      <c r="Q281" s="1241"/>
      <c r="R281" s="1241"/>
      <c r="S281" s="1241"/>
      <c r="T281" s="1241"/>
      <c r="U281" s="1241"/>
      <c r="V281" s="1241"/>
      <c r="W281" s="1241"/>
      <c r="X281" s="1241"/>
      <c r="Y281" s="1241"/>
      <c r="Z281" s="1241"/>
      <c r="AA281" s="1241"/>
      <c r="AB281" s="1241"/>
      <c r="AC281" s="1241"/>
      <c r="AD281" s="1241"/>
      <c r="AE281" s="1241"/>
      <c r="AF281" s="1241"/>
      <c r="AG281" s="1241"/>
    </row>
    <row r="282" spans="1:33" s="537" customFormat="1" x14ac:dyDescent="0.2">
      <c r="A282" s="549"/>
    </row>
    <row r="283" spans="1:33" s="537" customFormat="1" x14ac:dyDescent="0.2">
      <c r="A283" s="549"/>
      <c r="D283" s="536" t="s">
        <v>1270</v>
      </c>
    </row>
    <row r="284" spans="1:33" s="537" customFormat="1" x14ac:dyDescent="0.2">
      <c r="A284" s="549"/>
    </row>
    <row r="285" spans="1:33" s="537" customFormat="1" x14ac:dyDescent="0.2">
      <c r="A285" s="549"/>
      <c r="D285" s="1241" t="s">
        <v>1271</v>
      </c>
      <c r="E285" s="1241"/>
      <c r="F285" s="1241"/>
      <c r="G285" s="1241"/>
      <c r="H285" s="1241"/>
      <c r="I285" s="1241"/>
      <c r="J285" s="1241"/>
      <c r="K285" s="1241"/>
      <c r="L285" s="1241"/>
      <c r="M285" s="1241"/>
      <c r="N285" s="1241"/>
      <c r="O285" s="1241"/>
      <c r="P285" s="1241"/>
      <c r="Q285" s="1241"/>
      <c r="R285" s="1241"/>
      <c r="S285" s="1241"/>
      <c r="T285" s="1241"/>
      <c r="U285" s="1241"/>
      <c r="V285" s="1241"/>
      <c r="W285" s="1241"/>
      <c r="X285" s="1241"/>
      <c r="Y285" s="1241"/>
      <c r="Z285" s="1241"/>
      <c r="AA285" s="1241"/>
      <c r="AB285" s="1241"/>
      <c r="AC285" s="1241"/>
      <c r="AD285" s="1241"/>
      <c r="AE285" s="1241"/>
      <c r="AF285" s="1241"/>
      <c r="AG285" s="1241"/>
    </row>
    <row r="286" spans="1:33" s="537" customFormat="1" x14ac:dyDescent="0.2">
      <c r="A286" s="549"/>
      <c r="D286" s="1241"/>
      <c r="E286" s="1241"/>
      <c r="F286" s="1241"/>
      <c r="G286" s="1241"/>
      <c r="H286" s="1241"/>
      <c r="I286" s="1241"/>
      <c r="J286" s="1241"/>
      <c r="K286" s="1241"/>
      <c r="L286" s="1241"/>
      <c r="M286" s="1241"/>
      <c r="N286" s="1241"/>
      <c r="O286" s="1241"/>
      <c r="P286" s="1241"/>
      <c r="Q286" s="1241"/>
      <c r="R286" s="1241"/>
      <c r="S286" s="1241"/>
      <c r="T286" s="1241"/>
      <c r="U286" s="1241"/>
      <c r="V286" s="1241"/>
      <c r="W286" s="1241"/>
      <c r="X286" s="1241"/>
      <c r="Y286" s="1241"/>
      <c r="Z286" s="1241"/>
      <c r="AA286" s="1241"/>
      <c r="AB286" s="1241"/>
      <c r="AC286" s="1241"/>
      <c r="AD286" s="1241"/>
      <c r="AE286" s="1241"/>
      <c r="AF286" s="1241"/>
      <c r="AG286" s="1241"/>
    </row>
    <row r="287" spans="1:33" s="537" customFormat="1" x14ac:dyDescent="0.2">
      <c r="A287" s="549"/>
    </row>
    <row r="288" spans="1:33" s="537" customFormat="1" x14ac:dyDescent="0.2">
      <c r="A288" s="549"/>
      <c r="D288" s="1241" t="s">
        <v>1272</v>
      </c>
      <c r="E288" s="1241"/>
      <c r="F288" s="1241"/>
      <c r="G288" s="1241"/>
      <c r="H288" s="1241"/>
      <c r="I288" s="1241"/>
      <c r="J288" s="1241"/>
      <c r="K288" s="1241"/>
      <c r="L288" s="1241"/>
      <c r="M288" s="1241"/>
      <c r="N288" s="1241"/>
      <c r="O288" s="1241"/>
      <c r="P288" s="1241"/>
      <c r="Q288" s="1241"/>
      <c r="R288" s="1241"/>
      <c r="S288" s="1241"/>
      <c r="T288" s="1241"/>
      <c r="U288" s="1241"/>
      <c r="V288" s="1241"/>
      <c r="W288" s="1241"/>
      <c r="X288" s="1241"/>
      <c r="Y288" s="1241"/>
      <c r="Z288" s="1241"/>
      <c r="AA288" s="1241"/>
      <c r="AB288" s="1241"/>
      <c r="AC288" s="1241"/>
      <c r="AD288" s="1241"/>
      <c r="AE288" s="1241"/>
      <c r="AF288" s="1241"/>
      <c r="AG288" s="1241"/>
    </row>
    <row r="289" spans="1:33" s="537" customFormat="1" x14ac:dyDescent="0.2">
      <c r="A289" s="549"/>
    </row>
    <row r="290" spans="1:33" s="537" customFormat="1" x14ac:dyDescent="0.2">
      <c r="A290" s="549"/>
      <c r="D290" s="536" t="s">
        <v>1273</v>
      </c>
    </row>
    <row r="291" spans="1:33" s="537" customFormat="1" x14ac:dyDescent="0.2">
      <c r="A291" s="549"/>
    </row>
    <row r="292" spans="1:33" s="537" customFormat="1" x14ac:dyDescent="0.2">
      <c r="A292" s="549"/>
      <c r="D292" s="1241" t="s">
        <v>1274</v>
      </c>
      <c r="E292" s="1241"/>
      <c r="F292" s="1241"/>
      <c r="G292" s="1241"/>
      <c r="H292" s="1241"/>
      <c r="I292" s="1241"/>
      <c r="J292" s="1241"/>
      <c r="K292" s="1241"/>
      <c r="L292" s="1241"/>
      <c r="M292" s="1241"/>
      <c r="N292" s="1241"/>
      <c r="O292" s="1241"/>
      <c r="P292" s="1241"/>
      <c r="Q292" s="1241"/>
      <c r="R292" s="1241"/>
      <c r="S292" s="1241"/>
      <c r="T292" s="1241"/>
      <c r="U292" s="1241"/>
      <c r="V292" s="1241"/>
      <c r="W292" s="1241"/>
      <c r="X292" s="1241"/>
      <c r="Y292" s="1241"/>
      <c r="Z292" s="1241"/>
      <c r="AA292" s="1241"/>
      <c r="AB292" s="1241"/>
      <c r="AC292" s="1241"/>
      <c r="AD292" s="1241"/>
      <c r="AE292" s="1241"/>
      <c r="AF292" s="1241"/>
      <c r="AG292" s="1241"/>
    </row>
    <row r="293" spans="1:33" s="537" customFormat="1" x14ac:dyDescent="0.2">
      <c r="A293" s="549"/>
      <c r="D293" s="1241"/>
      <c r="E293" s="1241"/>
      <c r="F293" s="1241"/>
      <c r="G293" s="1241"/>
      <c r="H293" s="1241"/>
      <c r="I293" s="1241"/>
      <c r="J293" s="1241"/>
      <c r="K293" s="1241"/>
      <c r="L293" s="1241"/>
      <c r="M293" s="1241"/>
      <c r="N293" s="1241"/>
      <c r="O293" s="1241"/>
      <c r="P293" s="1241"/>
      <c r="Q293" s="1241"/>
      <c r="R293" s="1241"/>
      <c r="S293" s="1241"/>
      <c r="T293" s="1241"/>
      <c r="U293" s="1241"/>
      <c r="V293" s="1241"/>
      <c r="W293" s="1241"/>
      <c r="X293" s="1241"/>
      <c r="Y293" s="1241"/>
      <c r="Z293" s="1241"/>
      <c r="AA293" s="1241"/>
      <c r="AB293" s="1241"/>
      <c r="AC293" s="1241"/>
      <c r="AD293" s="1241"/>
      <c r="AE293" s="1241"/>
      <c r="AF293" s="1241"/>
      <c r="AG293" s="1241"/>
    </row>
    <row r="294" spans="1:33" s="537" customFormat="1" x14ac:dyDescent="0.2">
      <c r="A294" s="549"/>
    </row>
    <row r="295" spans="1:33" s="537" customFormat="1" x14ac:dyDescent="0.2">
      <c r="A295" s="549"/>
      <c r="D295" s="537" t="s">
        <v>1212</v>
      </c>
      <c r="E295" s="1078" t="s">
        <v>1676</v>
      </c>
      <c r="F295" s="1241"/>
      <c r="G295" s="1241"/>
      <c r="H295" s="1241"/>
      <c r="I295" s="1241"/>
      <c r="J295" s="1241"/>
      <c r="K295" s="1241"/>
      <c r="L295" s="1241"/>
      <c r="M295" s="1241"/>
      <c r="N295" s="1241"/>
      <c r="O295" s="1241"/>
      <c r="P295" s="1241"/>
      <c r="Q295" s="1241"/>
      <c r="R295" s="1241"/>
      <c r="S295" s="1241"/>
      <c r="T295" s="1241"/>
      <c r="U295" s="1241"/>
      <c r="V295" s="1241"/>
      <c r="W295" s="1241"/>
      <c r="X295" s="1241"/>
      <c r="Y295" s="1241"/>
      <c r="Z295" s="1241"/>
      <c r="AA295" s="1241"/>
      <c r="AB295" s="1241"/>
      <c r="AC295" s="1241"/>
      <c r="AD295" s="1241"/>
      <c r="AE295" s="1241"/>
      <c r="AF295" s="1241"/>
      <c r="AG295" s="1241"/>
    </row>
    <row r="296" spans="1:33" s="537" customFormat="1" x14ac:dyDescent="0.2">
      <c r="A296" s="549"/>
      <c r="D296" s="537" t="s">
        <v>1212</v>
      </c>
      <c r="E296" s="1078" t="s">
        <v>1677</v>
      </c>
      <c r="F296" s="1241"/>
      <c r="G296" s="1241"/>
      <c r="H296" s="1241"/>
      <c r="I296" s="1241"/>
      <c r="J296" s="1241"/>
      <c r="K296" s="1241"/>
      <c r="L296" s="1241"/>
      <c r="M296" s="1241"/>
      <c r="N296" s="1241"/>
      <c r="O296" s="1241"/>
      <c r="P296" s="1241"/>
      <c r="Q296" s="1241"/>
      <c r="R296" s="1241"/>
      <c r="S296" s="1241"/>
      <c r="T296" s="1241"/>
      <c r="U296" s="1241"/>
      <c r="V296" s="1241"/>
      <c r="W296" s="1241"/>
      <c r="X296" s="1241"/>
      <c r="Y296" s="1241"/>
      <c r="Z296" s="1241"/>
      <c r="AA296" s="1241"/>
      <c r="AB296" s="1241"/>
      <c r="AC296" s="1241"/>
      <c r="AD296" s="1241"/>
      <c r="AE296" s="1241"/>
      <c r="AF296" s="1241"/>
      <c r="AG296" s="1241"/>
    </row>
    <row r="297" spans="1:33" s="537" customFormat="1" x14ac:dyDescent="0.2">
      <c r="A297" s="549"/>
      <c r="D297" s="537" t="s">
        <v>1212</v>
      </c>
      <c r="E297" s="1078" t="s">
        <v>1678</v>
      </c>
      <c r="F297" s="1241"/>
      <c r="G297" s="1241"/>
      <c r="H297" s="1241"/>
      <c r="I297" s="1241"/>
      <c r="J297" s="1241"/>
      <c r="K297" s="1241"/>
      <c r="L297" s="1241"/>
      <c r="M297" s="1241"/>
      <c r="N297" s="1241"/>
      <c r="O297" s="1241"/>
      <c r="P297" s="1241"/>
      <c r="Q297" s="1241"/>
      <c r="R297" s="1241"/>
      <c r="S297" s="1241"/>
      <c r="T297" s="1241"/>
      <c r="U297" s="1241"/>
      <c r="V297" s="1241"/>
      <c r="W297" s="1241"/>
      <c r="X297" s="1241"/>
      <c r="Y297" s="1241"/>
      <c r="Z297" s="1241"/>
      <c r="AA297" s="1241"/>
      <c r="AB297" s="1241"/>
      <c r="AC297" s="1241"/>
      <c r="AD297" s="1241"/>
      <c r="AE297" s="1241"/>
      <c r="AF297" s="1241"/>
      <c r="AG297" s="1241"/>
    </row>
    <row r="298" spans="1:33" s="537" customFormat="1" x14ac:dyDescent="0.2">
      <c r="A298" s="549"/>
      <c r="E298" s="1241"/>
      <c r="F298" s="1241"/>
      <c r="G298" s="1241"/>
      <c r="H298" s="1241"/>
      <c r="I298" s="1241"/>
      <c r="J298" s="1241"/>
      <c r="K298" s="1241"/>
      <c r="L298" s="1241"/>
      <c r="M298" s="1241"/>
      <c r="N298" s="1241"/>
      <c r="O298" s="1241"/>
      <c r="P298" s="1241"/>
      <c r="Q298" s="1241"/>
      <c r="R298" s="1241"/>
      <c r="S298" s="1241"/>
      <c r="T298" s="1241"/>
      <c r="U298" s="1241"/>
      <c r="V298" s="1241"/>
      <c r="W298" s="1241"/>
      <c r="X298" s="1241"/>
      <c r="Y298" s="1241"/>
      <c r="Z298" s="1241"/>
      <c r="AA298" s="1241"/>
      <c r="AB298" s="1241"/>
      <c r="AC298" s="1241"/>
      <c r="AD298" s="1241"/>
      <c r="AE298" s="1241"/>
      <c r="AF298" s="1241"/>
      <c r="AG298" s="1241"/>
    </row>
    <row r="299" spans="1:33" s="537" customFormat="1" x14ac:dyDescent="0.2">
      <c r="A299" s="549"/>
      <c r="E299" s="1241"/>
      <c r="F299" s="1241"/>
      <c r="G299" s="1241"/>
      <c r="H299" s="1241"/>
      <c r="I299" s="1241"/>
      <c r="J299" s="1241"/>
      <c r="K299" s="1241"/>
      <c r="L299" s="1241"/>
      <c r="M299" s="1241"/>
      <c r="N299" s="1241"/>
      <c r="O299" s="1241"/>
      <c r="P299" s="1241"/>
      <c r="Q299" s="1241"/>
      <c r="R299" s="1241"/>
      <c r="S299" s="1241"/>
      <c r="T299" s="1241"/>
      <c r="U299" s="1241"/>
      <c r="V299" s="1241"/>
      <c r="W299" s="1241"/>
      <c r="X299" s="1241"/>
      <c r="Y299" s="1241"/>
      <c r="Z299" s="1241"/>
      <c r="AA299" s="1241"/>
      <c r="AB299" s="1241"/>
      <c r="AC299" s="1241"/>
      <c r="AD299" s="1241"/>
      <c r="AE299" s="1241"/>
      <c r="AF299" s="1241"/>
      <c r="AG299" s="1241"/>
    </row>
    <row r="300" spans="1:33" s="537" customFormat="1" x14ac:dyDescent="0.2">
      <c r="A300" s="549"/>
      <c r="E300" s="1241"/>
      <c r="F300" s="1241"/>
      <c r="G300" s="1241"/>
      <c r="H300" s="1241"/>
      <c r="I300" s="1241"/>
      <c r="J300" s="1241"/>
      <c r="K300" s="1241"/>
      <c r="L300" s="1241"/>
      <c r="M300" s="1241"/>
      <c r="N300" s="1241"/>
      <c r="O300" s="1241"/>
      <c r="P300" s="1241"/>
      <c r="Q300" s="1241"/>
      <c r="R300" s="1241"/>
      <c r="S300" s="1241"/>
      <c r="T300" s="1241"/>
      <c r="U300" s="1241"/>
      <c r="V300" s="1241"/>
      <c r="W300" s="1241"/>
      <c r="X300" s="1241"/>
      <c r="Y300" s="1241"/>
      <c r="Z300" s="1241"/>
      <c r="AA300" s="1241"/>
      <c r="AB300" s="1241"/>
      <c r="AC300" s="1241"/>
      <c r="AD300" s="1241"/>
      <c r="AE300" s="1241"/>
      <c r="AF300" s="1241"/>
      <c r="AG300" s="1241"/>
    </row>
    <row r="301" spans="1:33" s="537" customFormat="1" x14ac:dyDescent="0.2">
      <c r="A301" s="549"/>
      <c r="E301" s="1241"/>
      <c r="F301" s="1241"/>
      <c r="G301" s="1241"/>
      <c r="H301" s="1241"/>
      <c r="I301" s="1241"/>
      <c r="J301" s="1241"/>
      <c r="K301" s="1241"/>
      <c r="L301" s="1241"/>
      <c r="M301" s="1241"/>
      <c r="N301" s="1241"/>
      <c r="O301" s="1241"/>
      <c r="P301" s="1241"/>
      <c r="Q301" s="1241"/>
      <c r="R301" s="1241"/>
      <c r="S301" s="1241"/>
      <c r="T301" s="1241"/>
      <c r="U301" s="1241"/>
      <c r="V301" s="1241"/>
      <c r="W301" s="1241"/>
      <c r="X301" s="1241"/>
      <c r="Y301" s="1241"/>
      <c r="Z301" s="1241"/>
      <c r="AA301" s="1241"/>
      <c r="AB301" s="1241"/>
      <c r="AC301" s="1241"/>
      <c r="AD301" s="1241"/>
      <c r="AE301" s="1241"/>
      <c r="AF301" s="1241"/>
      <c r="AG301" s="1241"/>
    </row>
    <row r="302" spans="1:33" s="537" customFormat="1" x14ac:dyDescent="0.2">
      <c r="A302" s="549"/>
      <c r="E302" s="1241"/>
      <c r="F302" s="1241"/>
      <c r="G302" s="1241"/>
      <c r="H302" s="1241"/>
      <c r="I302" s="1241"/>
      <c r="J302" s="1241"/>
      <c r="K302" s="1241"/>
      <c r="L302" s="1241"/>
      <c r="M302" s="1241"/>
      <c r="N302" s="1241"/>
      <c r="O302" s="1241"/>
      <c r="P302" s="1241"/>
      <c r="Q302" s="1241"/>
      <c r="R302" s="1241"/>
      <c r="S302" s="1241"/>
      <c r="T302" s="1241"/>
      <c r="U302" s="1241"/>
      <c r="V302" s="1241"/>
      <c r="W302" s="1241"/>
      <c r="X302" s="1241"/>
      <c r="Y302" s="1241"/>
      <c r="Z302" s="1241"/>
      <c r="AA302" s="1241"/>
      <c r="AB302" s="1241"/>
      <c r="AC302" s="1241"/>
      <c r="AD302" s="1241"/>
      <c r="AE302" s="1241"/>
      <c r="AF302" s="1241"/>
      <c r="AG302" s="1241"/>
    </row>
    <row r="303" spans="1:33" s="537" customFormat="1" x14ac:dyDescent="0.2">
      <c r="A303" s="549"/>
    </row>
    <row r="304" spans="1:33" s="537" customFormat="1" x14ac:dyDescent="0.2">
      <c r="A304" s="549"/>
      <c r="D304" s="1241" t="s">
        <v>1275</v>
      </c>
      <c r="E304" s="1241"/>
      <c r="F304" s="1241"/>
      <c r="G304" s="1241"/>
      <c r="H304" s="1241"/>
      <c r="I304" s="1241"/>
      <c r="J304" s="1241"/>
      <c r="K304" s="1241"/>
      <c r="L304" s="1241"/>
      <c r="M304" s="1241"/>
      <c r="N304" s="1241"/>
      <c r="O304" s="1241"/>
      <c r="P304" s="1241"/>
      <c r="Q304" s="1241"/>
      <c r="R304" s="1241"/>
      <c r="S304" s="1241"/>
      <c r="T304" s="1241"/>
      <c r="U304" s="1241"/>
      <c r="V304" s="1241"/>
      <c r="W304" s="1241"/>
      <c r="X304" s="1241"/>
      <c r="Y304" s="1241"/>
      <c r="Z304" s="1241"/>
      <c r="AA304" s="1241"/>
      <c r="AB304" s="1241"/>
      <c r="AC304" s="1241"/>
      <c r="AD304" s="1241"/>
      <c r="AE304" s="1241"/>
      <c r="AF304" s="1241"/>
      <c r="AG304" s="1241"/>
    </row>
    <row r="305" spans="1:33" s="537" customFormat="1" x14ac:dyDescent="0.2">
      <c r="A305" s="549"/>
    </row>
    <row r="306" spans="1:33" s="537" customFormat="1" x14ac:dyDescent="0.2">
      <c r="A306" s="549"/>
      <c r="D306" s="1241" t="s">
        <v>1276</v>
      </c>
      <c r="E306" s="1241"/>
      <c r="F306" s="1241"/>
      <c r="G306" s="1241"/>
      <c r="H306" s="1241"/>
      <c r="I306" s="1241"/>
      <c r="J306" s="1241"/>
      <c r="K306" s="1241"/>
      <c r="L306" s="1241"/>
      <c r="M306" s="1241"/>
      <c r="N306" s="1241"/>
      <c r="O306" s="1241"/>
      <c r="P306" s="1241"/>
      <c r="Q306" s="1241"/>
      <c r="R306" s="1241"/>
      <c r="S306" s="1241"/>
      <c r="T306" s="1241"/>
      <c r="U306" s="1241"/>
      <c r="V306" s="1241"/>
      <c r="W306" s="1241"/>
      <c r="X306" s="1241"/>
      <c r="Y306" s="1241"/>
      <c r="Z306" s="1241"/>
      <c r="AA306" s="1241"/>
      <c r="AB306" s="1241"/>
      <c r="AC306" s="1241"/>
      <c r="AD306" s="1241"/>
      <c r="AE306" s="1241"/>
      <c r="AF306" s="1241"/>
      <c r="AG306" s="1241"/>
    </row>
    <row r="307" spans="1:33" s="537" customFormat="1" x14ac:dyDescent="0.2">
      <c r="A307" s="549"/>
      <c r="D307" s="1241"/>
      <c r="E307" s="1241"/>
      <c r="F307" s="1241"/>
      <c r="G307" s="1241"/>
      <c r="H307" s="1241"/>
      <c r="I307" s="1241"/>
      <c r="J307" s="1241"/>
      <c r="K307" s="1241"/>
      <c r="L307" s="1241"/>
      <c r="M307" s="1241"/>
      <c r="N307" s="1241"/>
      <c r="O307" s="1241"/>
      <c r="P307" s="1241"/>
      <c r="Q307" s="1241"/>
      <c r="R307" s="1241"/>
      <c r="S307" s="1241"/>
      <c r="T307" s="1241"/>
      <c r="U307" s="1241"/>
      <c r="V307" s="1241"/>
      <c r="W307" s="1241"/>
      <c r="X307" s="1241"/>
      <c r="Y307" s="1241"/>
      <c r="Z307" s="1241"/>
      <c r="AA307" s="1241"/>
      <c r="AB307" s="1241"/>
      <c r="AC307" s="1241"/>
      <c r="AD307" s="1241"/>
      <c r="AE307" s="1241"/>
      <c r="AF307" s="1241"/>
      <c r="AG307" s="1241"/>
    </row>
    <row r="308" spans="1:33" s="537" customFormat="1" x14ac:dyDescent="0.2">
      <c r="A308" s="549"/>
    </row>
    <row r="309" spans="1:33" s="537" customFormat="1" x14ac:dyDescent="0.2">
      <c r="A309" s="549"/>
      <c r="D309" s="1241" t="s">
        <v>1277</v>
      </c>
      <c r="E309" s="1241"/>
      <c r="F309" s="1241"/>
      <c r="G309" s="1241"/>
      <c r="H309" s="1241"/>
      <c r="I309" s="1241"/>
      <c r="J309" s="1241"/>
      <c r="K309" s="1241"/>
      <c r="L309" s="1241"/>
      <c r="M309" s="1241"/>
      <c r="N309" s="1241"/>
      <c r="O309" s="1241"/>
      <c r="P309" s="1241"/>
      <c r="Q309" s="1241"/>
      <c r="R309" s="1241"/>
      <c r="S309" s="1241"/>
      <c r="T309" s="1241"/>
      <c r="U309" s="1241"/>
      <c r="V309" s="1241"/>
      <c r="W309" s="1241"/>
      <c r="X309" s="1241"/>
      <c r="Y309" s="1241"/>
      <c r="Z309" s="1241"/>
      <c r="AA309" s="1241"/>
      <c r="AB309" s="1241"/>
      <c r="AC309" s="1241"/>
      <c r="AD309" s="1241"/>
      <c r="AE309" s="1241"/>
      <c r="AF309" s="1241"/>
      <c r="AG309" s="1241"/>
    </row>
    <row r="310" spans="1:33" s="537" customFormat="1" x14ac:dyDescent="0.2">
      <c r="A310" s="549"/>
      <c r="D310" s="1241"/>
      <c r="E310" s="1241"/>
      <c r="F310" s="1241"/>
      <c r="G310" s="1241"/>
      <c r="H310" s="1241"/>
      <c r="I310" s="1241"/>
      <c r="J310" s="1241"/>
      <c r="K310" s="1241"/>
      <c r="L310" s="1241"/>
      <c r="M310" s="1241"/>
      <c r="N310" s="1241"/>
      <c r="O310" s="1241"/>
      <c r="P310" s="1241"/>
      <c r="Q310" s="1241"/>
      <c r="R310" s="1241"/>
      <c r="S310" s="1241"/>
      <c r="T310" s="1241"/>
      <c r="U310" s="1241"/>
      <c r="V310" s="1241"/>
      <c r="W310" s="1241"/>
      <c r="X310" s="1241"/>
      <c r="Y310" s="1241"/>
      <c r="Z310" s="1241"/>
      <c r="AA310" s="1241"/>
      <c r="AB310" s="1241"/>
      <c r="AC310" s="1241"/>
      <c r="AD310" s="1241"/>
      <c r="AE310" s="1241"/>
      <c r="AF310" s="1241"/>
      <c r="AG310" s="1241"/>
    </row>
    <row r="311" spans="1:33" s="537" customFormat="1" x14ac:dyDescent="0.2">
      <c r="A311" s="549"/>
      <c r="D311" s="1241"/>
      <c r="E311" s="1241"/>
      <c r="F311" s="1241"/>
      <c r="G311" s="1241"/>
      <c r="H311" s="1241"/>
      <c r="I311" s="1241"/>
      <c r="J311" s="1241"/>
      <c r="K311" s="1241"/>
      <c r="L311" s="1241"/>
      <c r="M311" s="1241"/>
      <c r="N311" s="1241"/>
      <c r="O311" s="1241"/>
      <c r="P311" s="1241"/>
      <c r="Q311" s="1241"/>
      <c r="R311" s="1241"/>
      <c r="S311" s="1241"/>
      <c r="T311" s="1241"/>
      <c r="U311" s="1241"/>
      <c r="V311" s="1241"/>
      <c r="W311" s="1241"/>
      <c r="X311" s="1241"/>
      <c r="Y311" s="1241"/>
      <c r="Z311" s="1241"/>
      <c r="AA311" s="1241"/>
      <c r="AB311" s="1241"/>
      <c r="AC311" s="1241"/>
      <c r="AD311" s="1241"/>
      <c r="AE311" s="1241"/>
      <c r="AF311" s="1241"/>
      <c r="AG311" s="1241"/>
    </row>
    <row r="312" spans="1:33" s="537" customFormat="1" x14ac:dyDescent="0.2">
      <c r="A312" s="549"/>
      <c r="D312" s="1241"/>
      <c r="E312" s="1241"/>
      <c r="F312" s="1241"/>
      <c r="G312" s="1241"/>
      <c r="H312" s="1241"/>
      <c r="I312" s="1241"/>
      <c r="J312" s="1241"/>
      <c r="K312" s="1241"/>
      <c r="L312" s="1241"/>
      <c r="M312" s="1241"/>
      <c r="N312" s="1241"/>
      <c r="O312" s="1241"/>
      <c r="P312" s="1241"/>
      <c r="Q312" s="1241"/>
      <c r="R312" s="1241"/>
      <c r="S312" s="1241"/>
      <c r="T312" s="1241"/>
      <c r="U312" s="1241"/>
      <c r="V312" s="1241"/>
      <c r="W312" s="1241"/>
      <c r="X312" s="1241"/>
      <c r="Y312" s="1241"/>
      <c r="Z312" s="1241"/>
      <c r="AA312" s="1241"/>
      <c r="AB312" s="1241"/>
      <c r="AC312" s="1241"/>
      <c r="AD312" s="1241"/>
      <c r="AE312" s="1241"/>
      <c r="AF312" s="1241"/>
      <c r="AG312" s="1241"/>
    </row>
    <row r="313" spans="1:33" s="537" customFormat="1" x14ac:dyDescent="0.2">
      <c r="A313" s="549"/>
      <c r="D313" s="1241"/>
      <c r="E313" s="1241"/>
      <c r="F313" s="1241"/>
      <c r="G313" s="1241"/>
      <c r="H313" s="1241"/>
      <c r="I313" s="1241"/>
      <c r="J313" s="1241"/>
      <c r="K313" s="1241"/>
      <c r="L313" s="1241"/>
      <c r="M313" s="1241"/>
      <c r="N313" s="1241"/>
      <c r="O313" s="1241"/>
      <c r="P313" s="1241"/>
      <c r="Q313" s="1241"/>
      <c r="R313" s="1241"/>
      <c r="S313" s="1241"/>
      <c r="T313" s="1241"/>
      <c r="U313" s="1241"/>
      <c r="V313" s="1241"/>
      <c r="W313" s="1241"/>
      <c r="X313" s="1241"/>
      <c r="Y313" s="1241"/>
      <c r="Z313" s="1241"/>
      <c r="AA313" s="1241"/>
      <c r="AB313" s="1241"/>
      <c r="AC313" s="1241"/>
      <c r="AD313" s="1241"/>
      <c r="AE313" s="1241"/>
      <c r="AF313" s="1241"/>
      <c r="AG313" s="1241"/>
    </row>
    <row r="314" spans="1:33" s="537" customFormat="1" x14ac:dyDescent="0.2">
      <c r="A314" s="549"/>
      <c r="D314" s="1241"/>
      <c r="E314" s="1241"/>
      <c r="F314" s="1241"/>
      <c r="G314" s="1241"/>
      <c r="H314" s="1241"/>
      <c r="I314" s="1241"/>
      <c r="J314" s="1241"/>
      <c r="K314" s="1241"/>
      <c r="L314" s="1241"/>
      <c r="M314" s="1241"/>
      <c r="N314" s="1241"/>
      <c r="O314" s="1241"/>
      <c r="P314" s="1241"/>
      <c r="Q314" s="1241"/>
      <c r="R314" s="1241"/>
      <c r="S314" s="1241"/>
      <c r="T314" s="1241"/>
      <c r="U314" s="1241"/>
      <c r="V314" s="1241"/>
      <c r="W314" s="1241"/>
      <c r="X314" s="1241"/>
      <c r="Y314" s="1241"/>
      <c r="Z314" s="1241"/>
      <c r="AA314" s="1241"/>
      <c r="AB314" s="1241"/>
      <c r="AC314" s="1241"/>
      <c r="AD314" s="1241"/>
      <c r="AE314" s="1241"/>
      <c r="AF314" s="1241"/>
      <c r="AG314" s="1241"/>
    </row>
    <row r="315" spans="1:33" s="537" customFormat="1" x14ac:dyDescent="0.2">
      <c r="A315" s="549"/>
    </row>
    <row r="316" spans="1:33" s="537" customFormat="1" x14ac:dyDescent="0.2">
      <c r="A316" s="549"/>
      <c r="D316" s="1241" t="s">
        <v>1278</v>
      </c>
      <c r="E316" s="1241"/>
      <c r="F316" s="1241"/>
      <c r="G316" s="1241"/>
      <c r="H316" s="1241"/>
      <c r="I316" s="1241"/>
      <c r="J316" s="1241"/>
      <c r="K316" s="1241"/>
      <c r="L316" s="1241"/>
      <c r="M316" s="1241"/>
      <c r="N316" s="1241"/>
      <c r="O316" s="1241"/>
      <c r="P316" s="1241"/>
      <c r="Q316" s="1241"/>
      <c r="R316" s="1241"/>
      <c r="S316" s="1241"/>
      <c r="T316" s="1241"/>
      <c r="U316" s="1241"/>
      <c r="V316" s="1241"/>
      <c r="W316" s="1241"/>
      <c r="X316" s="1241"/>
      <c r="Y316" s="1241"/>
      <c r="Z316" s="1241"/>
      <c r="AA316" s="1241"/>
      <c r="AB316" s="1241"/>
      <c r="AC316" s="1241"/>
      <c r="AD316" s="1241"/>
      <c r="AE316" s="1241"/>
      <c r="AF316" s="1241"/>
      <c r="AG316" s="1241"/>
    </row>
    <row r="317" spans="1:33" s="537" customFormat="1" x14ac:dyDescent="0.2">
      <c r="A317" s="549"/>
      <c r="D317" s="1241"/>
      <c r="E317" s="1241"/>
      <c r="F317" s="1241"/>
      <c r="G317" s="1241"/>
      <c r="H317" s="1241"/>
      <c r="I317" s="1241"/>
      <c r="J317" s="1241"/>
      <c r="K317" s="1241"/>
      <c r="L317" s="1241"/>
      <c r="M317" s="1241"/>
      <c r="N317" s="1241"/>
      <c r="O317" s="1241"/>
      <c r="P317" s="1241"/>
      <c r="Q317" s="1241"/>
      <c r="R317" s="1241"/>
      <c r="S317" s="1241"/>
      <c r="T317" s="1241"/>
      <c r="U317" s="1241"/>
      <c r="V317" s="1241"/>
      <c r="W317" s="1241"/>
      <c r="X317" s="1241"/>
      <c r="Y317" s="1241"/>
      <c r="Z317" s="1241"/>
      <c r="AA317" s="1241"/>
      <c r="AB317" s="1241"/>
      <c r="AC317" s="1241"/>
      <c r="AD317" s="1241"/>
      <c r="AE317" s="1241"/>
      <c r="AF317" s="1241"/>
      <c r="AG317" s="1241"/>
    </row>
    <row r="318" spans="1:33" s="537" customFormat="1" x14ac:dyDescent="0.2">
      <c r="A318" s="549"/>
      <c r="D318" s="1241"/>
      <c r="E318" s="1241"/>
      <c r="F318" s="1241"/>
      <c r="G318" s="1241"/>
      <c r="H318" s="1241"/>
      <c r="I318" s="1241"/>
      <c r="J318" s="1241"/>
      <c r="K318" s="1241"/>
      <c r="L318" s="1241"/>
      <c r="M318" s="1241"/>
      <c r="N318" s="1241"/>
      <c r="O318" s="1241"/>
      <c r="P318" s="1241"/>
      <c r="Q318" s="1241"/>
      <c r="R318" s="1241"/>
      <c r="S318" s="1241"/>
      <c r="T318" s="1241"/>
      <c r="U318" s="1241"/>
      <c r="V318" s="1241"/>
      <c r="W318" s="1241"/>
      <c r="X318" s="1241"/>
      <c r="Y318" s="1241"/>
      <c r="Z318" s="1241"/>
      <c r="AA318" s="1241"/>
      <c r="AB318" s="1241"/>
      <c r="AC318" s="1241"/>
      <c r="AD318" s="1241"/>
      <c r="AE318" s="1241"/>
      <c r="AF318" s="1241"/>
      <c r="AG318" s="1241"/>
    </row>
    <row r="319" spans="1:33" s="537" customFormat="1" x14ac:dyDescent="0.2">
      <c r="A319" s="549"/>
      <c r="D319" s="1241"/>
      <c r="E319" s="1241"/>
      <c r="F319" s="1241"/>
      <c r="G319" s="1241"/>
      <c r="H319" s="1241"/>
      <c r="I319" s="1241"/>
      <c r="J319" s="1241"/>
      <c r="K319" s="1241"/>
      <c r="L319" s="1241"/>
      <c r="M319" s="1241"/>
      <c r="N319" s="1241"/>
      <c r="O319" s="1241"/>
      <c r="P319" s="1241"/>
      <c r="Q319" s="1241"/>
      <c r="R319" s="1241"/>
      <c r="S319" s="1241"/>
      <c r="T319" s="1241"/>
      <c r="U319" s="1241"/>
      <c r="V319" s="1241"/>
      <c r="W319" s="1241"/>
      <c r="X319" s="1241"/>
      <c r="Y319" s="1241"/>
      <c r="Z319" s="1241"/>
      <c r="AA319" s="1241"/>
      <c r="AB319" s="1241"/>
      <c r="AC319" s="1241"/>
      <c r="AD319" s="1241"/>
      <c r="AE319" s="1241"/>
      <c r="AF319" s="1241"/>
      <c r="AG319" s="1241"/>
    </row>
    <row r="320" spans="1:33" s="537" customFormat="1" x14ac:dyDescent="0.2">
      <c r="A320" s="549"/>
    </row>
    <row r="321" spans="1:33" s="537" customFormat="1" x14ac:dyDescent="0.2">
      <c r="A321" s="549"/>
      <c r="D321" s="1241" t="s">
        <v>1279</v>
      </c>
      <c r="E321" s="1241"/>
      <c r="F321" s="1241"/>
      <c r="G321" s="1241"/>
      <c r="H321" s="1241"/>
      <c r="I321" s="1241"/>
      <c r="J321" s="1241"/>
      <c r="K321" s="1241"/>
      <c r="L321" s="1241"/>
      <c r="M321" s="1241"/>
      <c r="N321" s="1241"/>
      <c r="O321" s="1241"/>
      <c r="P321" s="1241"/>
      <c r="Q321" s="1241"/>
      <c r="R321" s="1241"/>
      <c r="S321" s="1241"/>
      <c r="T321" s="1241"/>
      <c r="U321" s="1241"/>
      <c r="V321" s="1241"/>
      <c r="W321" s="1241"/>
      <c r="X321" s="1241"/>
      <c r="Y321" s="1241"/>
      <c r="Z321" s="1241"/>
      <c r="AA321" s="1241"/>
      <c r="AB321" s="1241"/>
      <c r="AC321" s="1241"/>
      <c r="AD321" s="1241"/>
      <c r="AE321" s="1241"/>
      <c r="AF321" s="1241"/>
      <c r="AG321" s="1241"/>
    </row>
    <row r="322" spans="1:33" s="537" customFormat="1" x14ac:dyDescent="0.2">
      <c r="A322" s="549"/>
      <c r="D322" s="1241"/>
      <c r="E322" s="1241"/>
      <c r="F322" s="1241"/>
      <c r="G322" s="1241"/>
      <c r="H322" s="1241"/>
      <c r="I322" s="1241"/>
      <c r="J322" s="1241"/>
      <c r="K322" s="1241"/>
      <c r="L322" s="1241"/>
      <c r="M322" s="1241"/>
      <c r="N322" s="1241"/>
      <c r="O322" s="1241"/>
      <c r="P322" s="1241"/>
      <c r="Q322" s="1241"/>
      <c r="R322" s="1241"/>
      <c r="S322" s="1241"/>
      <c r="T322" s="1241"/>
      <c r="U322" s="1241"/>
      <c r="V322" s="1241"/>
      <c r="W322" s="1241"/>
      <c r="X322" s="1241"/>
      <c r="Y322" s="1241"/>
      <c r="Z322" s="1241"/>
      <c r="AA322" s="1241"/>
      <c r="AB322" s="1241"/>
      <c r="AC322" s="1241"/>
      <c r="AD322" s="1241"/>
      <c r="AE322" s="1241"/>
      <c r="AF322" s="1241"/>
      <c r="AG322" s="1241"/>
    </row>
    <row r="323" spans="1:33" s="537" customFormat="1" x14ac:dyDescent="0.2">
      <c r="A323" s="549"/>
      <c r="D323" s="1241"/>
      <c r="E323" s="1241"/>
      <c r="F323" s="1241"/>
      <c r="G323" s="1241"/>
      <c r="H323" s="1241"/>
      <c r="I323" s="1241"/>
      <c r="J323" s="1241"/>
      <c r="K323" s="1241"/>
      <c r="L323" s="1241"/>
      <c r="M323" s="1241"/>
      <c r="N323" s="1241"/>
      <c r="O323" s="1241"/>
      <c r="P323" s="1241"/>
      <c r="Q323" s="1241"/>
      <c r="R323" s="1241"/>
      <c r="S323" s="1241"/>
      <c r="T323" s="1241"/>
      <c r="U323" s="1241"/>
      <c r="V323" s="1241"/>
      <c r="W323" s="1241"/>
      <c r="X323" s="1241"/>
      <c r="Y323" s="1241"/>
      <c r="Z323" s="1241"/>
      <c r="AA323" s="1241"/>
      <c r="AB323" s="1241"/>
      <c r="AC323" s="1241"/>
      <c r="AD323" s="1241"/>
      <c r="AE323" s="1241"/>
      <c r="AF323" s="1241"/>
      <c r="AG323" s="1241"/>
    </row>
    <row r="324" spans="1:33" s="537" customFormat="1" x14ac:dyDescent="0.2">
      <c r="A324" s="549"/>
      <c r="D324" s="1241"/>
      <c r="E324" s="1241"/>
      <c r="F324" s="1241"/>
      <c r="G324" s="1241"/>
      <c r="H324" s="1241"/>
      <c r="I324" s="1241"/>
      <c r="J324" s="1241"/>
      <c r="K324" s="1241"/>
      <c r="L324" s="1241"/>
      <c r="M324" s="1241"/>
      <c r="N324" s="1241"/>
      <c r="O324" s="1241"/>
      <c r="P324" s="1241"/>
      <c r="Q324" s="1241"/>
      <c r="R324" s="1241"/>
      <c r="S324" s="1241"/>
      <c r="T324" s="1241"/>
      <c r="U324" s="1241"/>
      <c r="V324" s="1241"/>
      <c r="W324" s="1241"/>
      <c r="X324" s="1241"/>
      <c r="Y324" s="1241"/>
      <c r="Z324" s="1241"/>
      <c r="AA324" s="1241"/>
      <c r="AB324" s="1241"/>
      <c r="AC324" s="1241"/>
      <c r="AD324" s="1241"/>
      <c r="AE324" s="1241"/>
      <c r="AF324" s="1241"/>
      <c r="AG324" s="1241"/>
    </row>
    <row r="325" spans="1:33" s="537" customFormat="1" x14ac:dyDescent="0.2">
      <c r="A325" s="549"/>
      <c r="D325" s="1241"/>
      <c r="E325" s="1241"/>
      <c r="F325" s="1241"/>
      <c r="G325" s="1241"/>
      <c r="H325" s="1241"/>
      <c r="I325" s="1241"/>
      <c r="J325" s="1241"/>
      <c r="K325" s="1241"/>
      <c r="L325" s="1241"/>
      <c r="M325" s="1241"/>
      <c r="N325" s="1241"/>
      <c r="O325" s="1241"/>
      <c r="P325" s="1241"/>
      <c r="Q325" s="1241"/>
      <c r="R325" s="1241"/>
      <c r="S325" s="1241"/>
      <c r="T325" s="1241"/>
      <c r="U325" s="1241"/>
      <c r="V325" s="1241"/>
      <c r="W325" s="1241"/>
      <c r="X325" s="1241"/>
      <c r="Y325" s="1241"/>
      <c r="Z325" s="1241"/>
      <c r="AA325" s="1241"/>
      <c r="AB325" s="1241"/>
      <c r="AC325" s="1241"/>
      <c r="AD325" s="1241"/>
      <c r="AE325" s="1241"/>
      <c r="AF325" s="1241"/>
      <c r="AG325" s="1241"/>
    </row>
    <row r="326" spans="1:33" s="537" customFormat="1" x14ac:dyDescent="0.2">
      <c r="A326" s="549"/>
      <c r="D326" s="1241"/>
      <c r="E326" s="1241"/>
      <c r="F326" s="1241"/>
      <c r="G326" s="1241"/>
      <c r="H326" s="1241"/>
      <c r="I326" s="1241"/>
      <c r="J326" s="1241"/>
      <c r="K326" s="1241"/>
      <c r="L326" s="1241"/>
      <c r="M326" s="1241"/>
      <c r="N326" s="1241"/>
      <c r="O326" s="1241"/>
      <c r="P326" s="1241"/>
      <c r="Q326" s="1241"/>
      <c r="R326" s="1241"/>
      <c r="S326" s="1241"/>
      <c r="T326" s="1241"/>
      <c r="U326" s="1241"/>
      <c r="V326" s="1241"/>
      <c r="W326" s="1241"/>
      <c r="X326" s="1241"/>
      <c r="Y326" s="1241"/>
      <c r="Z326" s="1241"/>
      <c r="AA326" s="1241"/>
      <c r="AB326" s="1241"/>
      <c r="AC326" s="1241"/>
      <c r="AD326" s="1241"/>
      <c r="AE326" s="1241"/>
      <c r="AF326" s="1241"/>
      <c r="AG326" s="1241"/>
    </row>
    <row r="327" spans="1:33" s="537" customFormat="1" x14ac:dyDescent="0.2">
      <c r="A327" s="549"/>
    </row>
    <row r="328" spans="1:33" s="537" customFormat="1" x14ac:dyDescent="0.2">
      <c r="A328" s="549"/>
      <c r="D328" s="536" t="s">
        <v>1280</v>
      </c>
    </row>
    <row r="329" spans="1:33" s="537" customFormat="1" x14ac:dyDescent="0.2">
      <c r="A329" s="549"/>
    </row>
    <row r="330" spans="1:33" s="537" customFormat="1" x14ac:dyDescent="0.2">
      <c r="A330" s="549"/>
      <c r="D330" s="1241" t="s">
        <v>1281</v>
      </c>
      <c r="E330" s="1241"/>
      <c r="F330" s="1241"/>
      <c r="G330" s="1241"/>
      <c r="H330" s="1241"/>
      <c r="I330" s="1241"/>
      <c r="J330" s="1241"/>
      <c r="K330" s="1241"/>
      <c r="L330" s="1241"/>
      <c r="M330" s="1241"/>
      <c r="N330" s="1241"/>
      <c r="O330" s="1241"/>
      <c r="P330" s="1241"/>
      <c r="Q330" s="1241"/>
      <c r="R330" s="1241"/>
      <c r="S330" s="1241"/>
      <c r="T330" s="1241"/>
      <c r="U330" s="1241"/>
      <c r="V330" s="1241"/>
      <c r="W330" s="1241"/>
      <c r="X330" s="1241"/>
      <c r="Y330" s="1241"/>
      <c r="Z330" s="1241"/>
      <c r="AA330" s="1241"/>
      <c r="AB330" s="1241"/>
      <c r="AC330" s="1241"/>
      <c r="AD330" s="1241"/>
      <c r="AE330" s="1241"/>
      <c r="AF330" s="1241"/>
      <c r="AG330" s="1241"/>
    </row>
    <row r="331" spans="1:33" s="537" customFormat="1" x14ac:dyDescent="0.2">
      <c r="A331" s="549"/>
      <c r="D331" s="552"/>
      <c r="E331" s="552"/>
      <c r="F331" s="552"/>
      <c r="G331" s="552"/>
      <c r="H331" s="552"/>
      <c r="I331" s="552"/>
      <c r="J331" s="552"/>
      <c r="K331" s="552"/>
      <c r="L331" s="552"/>
      <c r="M331" s="552"/>
      <c r="N331" s="552"/>
      <c r="O331" s="552"/>
      <c r="P331" s="552"/>
      <c r="Q331" s="552"/>
      <c r="R331" s="552"/>
      <c r="S331" s="552"/>
      <c r="T331" s="552"/>
      <c r="U331" s="552"/>
      <c r="V331" s="552"/>
      <c r="W331" s="552"/>
      <c r="X331" s="552"/>
      <c r="Y331" s="552"/>
      <c r="Z331" s="552"/>
      <c r="AA331" s="552"/>
      <c r="AB331" s="552"/>
      <c r="AC331" s="552"/>
      <c r="AD331" s="552"/>
      <c r="AE331" s="552"/>
      <c r="AF331" s="552"/>
      <c r="AG331" s="552"/>
    </row>
    <row r="332" spans="1:33" s="537" customFormat="1" ht="14.25" customHeight="1" x14ac:dyDescent="0.2">
      <c r="A332" s="549"/>
      <c r="D332" s="537" t="s">
        <v>1212</v>
      </c>
      <c r="E332" s="1078" t="s">
        <v>1679</v>
      </c>
      <c r="F332" s="1241"/>
      <c r="G332" s="1241"/>
      <c r="H332" s="1241"/>
      <c r="I332" s="1241"/>
      <c r="J332" s="1241"/>
      <c r="K332" s="1241"/>
      <c r="L332" s="1241"/>
      <c r="M332" s="1241"/>
      <c r="N332" s="1241"/>
      <c r="O332" s="1241"/>
      <c r="P332" s="1241"/>
      <c r="Q332" s="1241"/>
      <c r="R332" s="1241"/>
      <c r="S332" s="1241"/>
      <c r="T332" s="1241"/>
      <c r="U332" s="1241"/>
      <c r="V332" s="1241"/>
      <c r="W332" s="1241"/>
      <c r="X332" s="1241"/>
      <c r="Y332" s="1241"/>
      <c r="Z332" s="1241"/>
      <c r="AA332" s="1241"/>
      <c r="AB332" s="1241"/>
      <c r="AC332" s="1241"/>
      <c r="AD332" s="1241"/>
      <c r="AE332" s="1241"/>
      <c r="AF332" s="1241"/>
      <c r="AG332" s="1241"/>
    </row>
    <row r="333" spans="1:33" s="537" customFormat="1" ht="14.25" customHeight="1" x14ac:dyDescent="0.2">
      <c r="A333" s="549"/>
      <c r="E333" s="1241"/>
      <c r="F333" s="1241"/>
      <c r="G333" s="1241"/>
      <c r="H333" s="1241"/>
      <c r="I333" s="1241"/>
      <c r="J333" s="1241"/>
      <c r="K333" s="1241"/>
      <c r="L333" s="1241"/>
      <c r="M333" s="1241"/>
      <c r="N333" s="1241"/>
      <c r="O333" s="1241"/>
      <c r="P333" s="1241"/>
      <c r="Q333" s="1241"/>
      <c r="R333" s="1241"/>
      <c r="S333" s="1241"/>
      <c r="T333" s="1241"/>
      <c r="U333" s="1241"/>
      <c r="V333" s="1241"/>
      <c r="W333" s="1241"/>
      <c r="X333" s="1241"/>
      <c r="Y333" s="1241"/>
      <c r="Z333" s="1241"/>
      <c r="AA333" s="1241"/>
      <c r="AB333" s="1241"/>
      <c r="AC333" s="1241"/>
      <c r="AD333" s="1241"/>
      <c r="AE333" s="1241"/>
      <c r="AF333" s="1241"/>
      <c r="AG333" s="1241"/>
    </row>
    <row r="334" spans="1:33" s="537" customFormat="1" x14ac:dyDescent="0.2">
      <c r="A334" s="549"/>
      <c r="E334" s="556"/>
      <c r="F334" s="556"/>
      <c r="G334" s="556"/>
      <c r="H334" s="556"/>
      <c r="I334" s="556"/>
      <c r="J334" s="556"/>
      <c r="K334" s="556"/>
      <c r="L334" s="556"/>
      <c r="M334" s="556"/>
      <c r="N334" s="556"/>
      <c r="O334" s="556"/>
      <c r="P334" s="556"/>
      <c r="Q334" s="556"/>
      <c r="R334" s="556"/>
      <c r="S334" s="556"/>
      <c r="T334" s="556"/>
      <c r="U334" s="556"/>
      <c r="V334" s="556"/>
      <c r="W334" s="556"/>
      <c r="X334" s="556"/>
      <c r="Y334" s="556"/>
      <c r="Z334" s="556"/>
      <c r="AA334" s="556"/>
      <c r="AB334" s="556"/>
      <c r="AC334" s="556"/>
      <c r="AD334" s="556"/>
      <c r="AE334" s="556"/>
      <c r="AF334" s="556"/>
      <c r="AG334" s="556"/>
    </row>
    <row r="335" spans="1:33" s="537" customFormat="1" ht="14.25" customHeight="1" x14ac:dyDescent="0.2">
      <c r="A335" s="549"/>
      <c r="D335" s="537" t="s">
        <v>1212</v>
      </c>
      <c r="E335" s="1241" t="s">
        <v>1282</v>
      </c>
      <c r="F335" s="1241"/>
      <c r="G335" s="1241"/>
      <c r="H335" s="1241"/>
      <c r="I335" s="1241"/>
      <c r="J335" s="1241"/>
      <c r="K335" s="1241"/>
      <c r="L335" s="1241"/>
      <c r="M335" s="1241"/>
      <c r="N335" s="1241"/>
      <c r="O335" s="1241"/>
      <c r="P335" s="1241"/>
      <c r="Q335" s="1241"/>
      <c r="R335" s="1241"/>
      <c r="S335" s="1241"/>
      <c r="T335" s="1241"/>
      <c r="U335" s="1241"/>
      <c r="V335" s="1241"/>
      <c r="W335" s="1241"/>
      <c r="X335" s="1241"/>
      <c r="Y335" s="1241"/>
      <c r="Z335" s="1241"/>
      <c r="AA335" s="1241"/>
      <c r="AB335" s="1241"/>
      <c r="AC335" s="1241"/>
      <c r="AD335" s="1241"/>
      <c r="AE335" s="1241"/>
      <c r="AF335" s="1241"/>
      <c r="AG335" s="1241"/>
    </row>
    <row r="336" spans="1:33" s="537" customFormat="1" x14ac:dyDescent="0.2">
      <c r="A336" s="549"/>
      <c r="E336" s="1241"/>
      <c r="F336" s="1241"/>
      <c r="G336" s="1241"/>
      <c r="H336" s="1241"/>
      <c r="I336" s="1241"/>
      <c r="J336" s="1241"/>
      <c r="K336" s="1241"/>
      <c r="L336" s="1241"/>
      <c r="M336" s="1241"/>
      <c r="N336" s="1241"/>
      <c r="O336" s="1241"/>
      <c r="P336" s="1241"/>
      <c r="Q336" s="1241"/>
      <c r="R336" s="1241"/>
      <c r="S336" s="1241"/>
      <c r="T336" s="1241"/>
      <c r="U336" s="1241"/>
      <c r="V336" s="1241"/>
      <c r="W336" s="1241"/>
      <c r="X336" s="1241"/>
      <c r="Y336" s="1241"/>
      <c r="Z336" s="1241"/>
      <c r="AA336" s="1241"/>
      <c r="AB336" s="1241"/>
      <c r="AC336" s="1241"/>
      <c r="AD336" s="1241"/>
      <c r="AE336" s="1241"/>
      <c r="AF336" s="1241"/>
      <c r="AG336" s="1241"/>
    </row>
    <row r="337" spans="1:33" s="537" customFormat="1" x14ac:dyDescent="0.2">
      <c r="A337" s="549"/>
    </row>
    <row r="338" spans="1:33" s="537" customFormat="1" x14ac:dyDescent="0.2">
      <c r="A338" s="549"/>
      <c r="D338" s="1241" t="s">
        <v>1283</v>
      </c>
      <c r="E338" s="1241"/>
      <c r="F338" s="1241"/>
      <c r="G338" s="1241"/>
      <c r="H338" s="1241"/>
      <c r="I338" s="1241"/>
      <c r="J338" s="1241"/>
      <c r="K338" s="1241"/>
      <c r="L338" s="1241"/>
      <c r="M338" s="1241"/>
      <c r="N338" s="1241"/>
      <c r="O338" s="1241"/>
      <c r="P338" s="1241"/>
      <c r="Q338" s="1241"/>
      <c r="R338" s="1241"/>
      <c r="S338" s="1241"/>
      <c r="T338" s="1241"/>
      <c r="U338" s="1241"/>
      <c r="V338" s="1241"/>
      <c r="W338" s="1241"/>
      <c r="X338" s="1241"/>
      <c r="Y338" s="1241"/>
      <c r="Z338" s="1241"/>
      <c r="AA338" s="1241"/>
      <c r="AB338" s="1241"/>
      <c r="AC338" s="1241"/>
      <c r="AD338" s="1241"/>
      <c r="AE338" s="1241"/>
      <c r="AF338" s="1241"/>
      <c r="AG338" s="1241"/>
    </row>
    <row r="339" spans="1:33" s="537" customFormat="1" x14ac:dyDescent="0.2">
      <c r="A339" s="549"/>
      <c r="D339" s="1241"/>
      <c r="E339" s="1241"/>
      <c r="F339" s="1241"/>
      <c r="G339" s="1241"/>
      <c r="H339" s="1241"/>
      <c r="I339" s="1241"/>
      <c r="J339" s="1241"/>
      <c r="K339" s="1241"/>
      <c r="L339" s="1241"/>
      <c r="M339" s="1241"/>
      <c r="N339" s="1241"/>
      <c r="O339" s="1241"/>
      <c r="P339" s="1241"/>
      <c r="Q339" s="1241"/>
      <c r="R339" s="1241"/>
      <c r="S339" s="1241"/>
      <c r="T339" s="1241"/>
      <c r="U339" s="1241"/>
      <c r="V339" s="1241"/>
      <c r="W339" s="1241"/>
      <c r="X339" s="1241"/>
      <c r="Y339" s="1241"/>
      <c r="Z339" s="1241"/>
      <c r="AA339" s="1241"/>
      <c r="AB339" s="1241"/>
      <c r="AC339" s="1241"/>
      <c r="AD339" s="1241"/>
      <c r="AE339" s="1241"/>
      <c r="AF339" s="1241"/>
      <c r="AG339" s="1241"/>
    </row>
    <row r="340" spans="1:33" s="537" customFormat="1" x14ac:dyDescent="0.2">
      <c r="A340" s="549"/>
      <c r="D340" s="1241"/>
      <c r="E340" s="1241"/>
      <c r="F340" s="1241"/>
      <c r="G340" s="1241"/>
      <c r="H340" s="1241"/>
      <c r="I340" s="1241"/>
      <c r="J340" s="1241"/>
      <c r="K340" s="1241"/>
      <c r="L340" s="1241"/>
      <c r="M340" s="1241"/>
      <c r="N340" s="1241"/>
      <c r="O340" s="1241"/>
      <c r="P340" s="1241"/>
      <c r="Q340" s="1241"/>
      <c r="R340" s="1241"/>
      <c r="S340" s="1241"/>
      <c r="T340" s="1241"/>
      <c r="U340" s="1241"/>
      <c r="V340" s="1241"/>
      <c r="W340" s="1241"/>
      <c r="X340" s="1241"/>
      <c r="Y340" s="1241"/>
      <c r="Z340" s="1241"/>
      <c r="AA340" s="1241"/>
      <c r="AB340" s="1241"/>
      <c r="AC340" s="1241"/>
      <c r="AD340" s="1241"/>
      <c r="AE340" s="1241"/>
      <c r="AF340" s="1241"/>
      <c r="AG340" s="1241"/>
    </row>
    <row r="341" spans="1:33" s="537" customFormat="1" x14ac:dyDescent="0.2">
      <c r="A341" s="549"/>
    </row>
    <row r="342" spans="1:33" s="537" customFormat="1" x14ac:dyDescent="0.2">
      <c r="A342" s="549"/>
      <c r="D342" s="536" t="s">
        <v>1284</v>
      </c>
    </row>
    <row r="343" spans="1:33" s="537" customFormat="1" x14ac:dyDescent="0.2">
      <c r="A343" s="549"/>
    </row>
    <row r="344" spans="1:33" s="537" customFormat="1" x14ac:dyDescent="0.2">
      <c r="A344" s="549"/>
      <c r="D344" s="1241" t="s">
        <v>1285</v>
      </c>
      <c r="E344" s="1241"/>
      <c r="F344" s="1241"/>
      <c r="G344" s="1241"/>
      <c r="H344" s="1241"/>
      <c r="I344" s="1241"/>
      <c r="J344" s="1241"/>
      <c r="K344" s="1241"/>
      <c r="L344" s="1241"/>
      <c r="M344" s="1241"/>
      <c r="N344" s="1241"/>
      <c r="O344" s="1241"/>
      <c r="P344" s="1241"/>
      <c r="Q344" s="1241"/>
      <c r="R344" s="1241"/>
      <c r="S344" s="1241"/>
      <c r="T344" s="1241"/>
      <c r="U344" s="1241"/>
      <c r="V344" s="1241"/>
      <c r="W344" s="1241"/>
      <c r="X344" s="1241"/>
      <c r="Y344" s="1241"/>
      <c r="Z344" s="1241"/>
      <c r="AA344" s="1241"/>
      <c r="AB344" s="1241"/>
      <c r="AC344" s="1241"/>
      <c r="AD344" s="1241"/>
      <c r="AE344" s="1241"/>
      <c r="AF344" s="1241"/>
      <c r="AG344" s="1241"/>
    </row>
    <row r="345" spans="1:33" s="537" customFormat="1" x14ac:dyDescent="0.2">
      <c r="A345" s="549"/>
      <c r="D345" s="1241"/>
      <c r="E345" s="1241"/>
      <c r="F345" s="1241"/>
      <c r="G345" s="1241"/>
      <c r="H345" s="1241"/>
      <c r="I345" s="1241"/>
      <c r="J345" s="1241"/>
      <c r="K345" s="1241"/>
      <c r="L345" s="1241"/>
      <c r="M345" s="1241"/>
      <c r="N345" s="1241"/>
      <c r="O345" s="1241"/>
      <c r="P345" s="1241"/>
      <c r="Q345" s="1241"/>
      <c r="R345" s="1241"/>
      <c r="S345" s="1241"/>
      <c r="T345" s="1241"/>
      <c r="U345" s="1241"/>
      <c r="V345" s="1241"/>
      <c r="W345" s="1241"/>
      <c r="X345" s="1241"/>
      <c r="Y345" s="1241"/>
      <c r="Z345" s="1241"/>
      <c r="AA345" s="1241"/>
      <c r="AB345" s="1241"/>
      <c r="AC345" s="1241"/>
      <c r="AD345" s="1241"/>
      <c r="AE345" s="1241"/>
      <c r="AF345" s="1241"/>
      <c r="AG345" s="1241"/>
    </row>
    <row r="346" spans="1:33" s="537" customFormat="1" x14ac:dyDescent="0.2">
      <c r="A346" s="549"/>
      <c r="D346" s="1241"/>
      <c r="E346" s="1241"/>
      <c r="F346" s="1241"/>
      <c r="G346" s="1241"/>
      <c r="H346" s="1241"/>
      <c r="I346" s="1241"/>
      <c r="J346" s="1241"/>
      <c r="K346" s="1241"/>
      <c r="L346" s="1241"/>
      <c r="M346" s="1241"/>
      <c r="N346" s="1241"/>
      <c r="O346" s="1241"/>
      <c r="P346" s="1241"/>
      <c r="Q346" s="1241"/>
      <c r="R346" s="1241"/>
      <c r="S346" s="1241"/>
      <c r="T346" s="1241"/>
      <c r="U346" s="1241"/>
      <c r="V346" s="1241"/>
      <c r="W346" s="1241"/>
      <c r="X346" s="1241"/>
      <c r="Y346" s="1241"/>
      <c r="Z346" s="1241"/>
      <c r="AA346" s="1241"/>
      <c r="AB346" s="1241"/>
      <c r="AC346" s="1241"/>
      <c r="AD346" s="1241"/>
      <c r="AE346" s="1241"/>
      <c r="AF346" s="1241"/>
      <c r="AG346" s="1241"/>
    </row>
    <row r="347" spans="1:33" s="537" customFormat="1" x14ac:dyDescent="0.2">
      <c r="A347" s="549"/>
    </row>
    <row r="348" spans="1:33" s="537" customFormat="1" x14ac:dyDescent="0.2">
      <c r="A348" s="549"/>
      <c r="D348" s="537" t="s">
        <v>1212</v>
      </c>
      <c r="E348" s="1241" t="s">
        <v>1287</v>
      </c>
      <c r="F348" s="1241"/>
      <c r="G348" s="1241"/>
      <c r="H348" s="1241"/>
      <c r="I348" s="1241"/>
      <c r="J348" s="1241"/>
      <c r="K348" s="1241"/>
      <c r="L348" s="1241"/>
      <c r="M348" s="1241"/>
      <c r="N348" s="1241"/>
      <c r="O348" s="1241"/>
      <c r="P348" s="1241"/>
      <c r="Q348" s="1241"/>
      <c r="R348" s="1241"/>
      <c r="S348" s="1241"/>
      <c r="T348" s="1241"/>
      <c r="U348" s="1241"/>
      <c r="V348" s="1241"/>
      <c r="W348" s="1241"/>
      <c r="X348" s="1241"/>
      <c r="Y348" s="1241"/>
      <c r="Z348" s="1241"/>
      <c r="AA348" s="1241"/>
      <c r="AB348" s="1241"/>
      <c r="AC348" s="1241"/>
      <c r="AD348" s="1241"/>
      <c r="AE348" s="1241"/>
      <c r="AF348" s="1241"/>
      <c r="AG348" s="1241"/>
    </row>
    <row r="349" spans="1:33" s="537" customFormat="1" x14ac:dyDescent="0.2">
      <c r="A349" s="549"/>
      <c r="E349" s="1241"/>
      <c r="F349" s="1241"/>
      <c r="G349" s="1241"/>
      <c r="H349" s="1241"/>
      <c r="I349" s="1241"/>
      <c r="J349" s="1241"/>
      <c r="K349" s="1241"/>
      <c r="L349" s="1241"/>
      <c r="M349" s="1241"/>
      <c r="N349" s="1241"/>
      <c r="O349" s="1241"/>
      <c r="P349" s="1241"/>
      <c r="Q349" s="1241"/>
      <c r="R349" s="1241"/>
      <c r="S349" s="1241"/>
      <c r="T349" s="1241"/>
      <c r="U349" s="1241"/>
      <c r="V349" s="1241"/>
      <c r="W349" s="1241"/>
      <c r="X349" s="1241"/>
      <c r="Y349" s="1241"/>
      <c r="Z349" s="1241"/>
      <c r="AA349" s="1241"/>
      <c r="AB349" s="1241"/>
      <c r="AC349" s="1241"/>
      <c r="AD349" s="1241"/>
      <c r="AE349" s="1241"/>
      <c r="AF349" s="1241"/>
      <c r="AG349" s="1241"/>
    </row>
    <row r="350" spans="1:33" s="537" customFormat="1" x14ac:dyDescent="0.2">
      <c r="A350" s="549"/>
      <c r="E350" s="556"/>
      <c r="F350" s="556"/>
      <c r="G350" s="556"/>
      <c r="H350" s="556"/>
      <c r="I350" s="556"/>
      <c r="J350" s="556"/>
      <c r="K350" s="556"/>
      <c r="L350" s="556"/>
      <c r="M350" s="556"/>
      <c r="N350" s="556"/>
      <c r="O350" s="556"/>
      <c r="P350" s="556"/>
      <c r="Q350" s="556"/>
      <c r="R350" s="556"/>
      <c r="S350" s="556"/>
      <c r="T350" s="556"/>
      <c r="U350" s="556"/>
      <c r="V350" s="556"/>
      <c r="W350" s="556"/>
      <c r="X350" s="556"/>
      <c r="Y350" s="556"/>
      <c r="Z350" s="556"/>
      <c r="AA350" s="556"/>
      <c r="AB350" s="556"/>
      <c r="AC350" s="556"/>
      <c r="AD350" s="556"/>
      <c r="AE350" s="556"/>
      <c r="AF350" s="556"/>
      <c r="AG350" s="556"/>
    </row>
    <row r="351" spans="1:33" s="537" customFormat="1" x14ac:dyDescent="0.2">
      <c r="A351" s="549"/>
      <c r="D351" s="537" t="s">
        <v>1212</v>
      </c>
      <c r="E351" s="1241" t="s">
        <v>1286</v>
      </c>
      <c r="F351" s="1241"/>
      <c r="G351" s="1241"/>
      <c r="H351" s="1241"/>
      <c r="I351" s="1241"/>
      <c r="J351" s="1241"/>
      <c r="K351" s="1241"/>
      <c r="L351" s="1241"/>
      <c r="M351" s="1241"/>
      <c r="N351" s="1241"/>
      <c r="O351" s="1241"/>
      <c r="P351" s="1241"/>
      <c r="Q351" s="1241"/>
      <c r="R351" s="1241"/>
      <c r="S351" s="1241"/>
      <c r="T351" s="1241"/>
      <c r="U351" s="1241"/>
      <c r="V351" s="1241"/>
      <c r="W351" s="1241"/>
      <c r="X351" s="1241"/>
      <c r="Y351" s="1241"/>
      <c r="Z351" s="1241"/>
      <c r="AA351" s="1241"/>
      <c r="AB351" s="1241"/>
      <c r="AC351" s="1241"/>
      <c r="AD351" s="1241"/>
      <c r="AE351" s="1241"/>
      <c r="AF351" s="1241"/>
      <c r="AG351" s="1241"/>
    </row>
    <row r="352" spans="1:33" s="537" customFormat="1" x14ac:dyDescent="0.2">
      <c r="A352" s="549"/>
      <c r="E352" s="1241"/>
      <c r="F352" s="1241"/>
      <c r="G352" s="1241"/>
      <c r="H352" s="1241"/>
      <c r="I352" s="1241"/>
      <c r="J352" s="1241"/>
      <c r="K352" s="1241"/>
      <c r="L352" s="1241"/>
      <c r="M352" s="1241"/>
      <c r="N352" s="1241"/>
      <c r="O352" s="1241"/>
      <c r="P352" s="1241"/>
      <c r="Q352" s="1241"/>
      <c r="R352" s="1241"/>
      <c r="S352" s="1241"/>
      <c r="T352" s="1241"/>
      <c r="U352" s="1241"/>
      <c r="V352" s="1241"/>
      <c r="W352" s="1241"/>
      <c r="X352" s="1241"/>
      <c r="Y352" s="1241"/>
      <c r="Z352" s="1241"/>
      <c r="AA352" s="1241"/>
      <c r="AB352" s="1241"/>
      <c r="AC352" s="1241"/>
      <c r="AD352" s="1241"/>
      <c r="AE352" s="1241"/>
      <c r="AF352" s="1241"/>
      <c r="AG352" s="1241"/>
    </row>
    <row r="353" spans="1:33" s="537" customFormat="1" x14ac:dyDescent="0.2">
      <c r="A353" s="549"/>
    </row>
    <row r="354" spans="1:33" s="537" customFormat="1" x14ac:dyDescent="0.2">
      <c r="A354" s="549"/>
      <c r="D354" s="537" t="s">
        <v>1212</v>
      </c>
      <c r="E354" s="1241" t="s">
        <v>1288</v>
      </c>
      <c r="F354" s="1241"/>
      <c r="G354" s="1241"/>
      <c r="H354" s="1241"/>
      <c r="I354" s="1241"/>
      <c r="J354" s="1241"/>
      <c r="K354" s="1241"/>
      <c r="L354" s="1241"/>
      <c r="M354" s="1241"/>
      <c r="N354" s="1241"/>
      <c r="O354" s="1241"/>
      <c r="P354" s="1241"/>
      <c r="Q354" s="1241"/>
      <c r="R354" s="1241"/>
      <c r="S354" s="1241"/>
      <c r="T354" s="1241"/>
      <c r="U354" s="1241"/>
      <c r="V354" s="1241"/>
      <c r="W354" s="1241"/>
      <c r="X354" s="1241"/>
      <c r="Y354" s="1241"/>
      <c r="Z354" s="1241"/>
      <c r="AA354" s="1241"/>
      <c r="AB354" s="1241"/>
      <c r="AC354" s="1241"/>
      <c r="AD354" s="1241"/>
      <c r="AE354" s="1241"/>
      <c r="AF354" s="1241"/>
      <c r="AG354" s="1241"/>
    </row>
    <row r="355" spans="1:33" s="537" customFormat="1" x14ac:dyDescent="0.2">
      <c r="A355" s="549"/>
    </row>
    <row r="356" spans="1:33" s="537" customFormat="1" x14ac:dyDescent="0.2">
      <c r="A356" s="549"/>
      <c r="D356" s="1241" t="s">
        <v>1289</v>
      </c>
      <c r="E356" s="1241"/>
      <c r="F356" s="1241"/>
      <c r="G356" s="1241"/>
      <c r="H356" s="1241"/>
      <c r="I356" s="1241"/>
      <c r="J356" s="1241"/>
      <c r="K356" s="1241"/>
      <c r="L356" s="1241"/>
      <c r="M356" s="1241"/>
      <c r="N356" s="1241"/>
      <c r="O356" s="1241"/>
      <c r="P356" s="1241"/>
      <c r="Q356" s="1241"/>
      <c r="R356" s="1241"/>
      <c r="S356" s="1241"/>
      <c r="T356" s="1241"/>
      <c r="U356" s="1241"/>
      <c r="V356" s="1241"/>
      <c r="W356" s="1241"/>
      <c r="X356" s="1241"/>
      <c r="Y356" s="1241"/>
      <c r="Z356" s="1241"/>
      <c r="AA356" s="1241"/>
      <c r="AB356" s="1241"/>
      <c r="AC356" s="1241"/>
      <c r="AD356" s="1241"/>
      <c r="AE356" s="1241"/>
      <c r="AF356" s="1241"/>
      <c r="AG356" s="1241"/>
    </row>
    <row r="357" spans="1:33" s="537" customFormat="1" x14ac:dyDescent="0.2">
      <c r="A357" s="549"/>
    </row>
    <row r="358" spans="1:33" s="537" customFormat="1" x14ac:dyDescent="0.2">
      <c r="A358" s="549"/>
      <c r="D358" s="536" t="s">
        <v>1290</v>
      </c>
    </row>
    <row r="359" spans="1:33" s="537" customFormat="1" x14ac:dyDescent="0.2">
      <c r="A359" s="549"/>
    </row>
    <row r="360" spans="1:33" s="537" customFormat="1" x14ac:dyDescent="0.2">
      <c r="A360" s="549"/>
      <c r="D360" s="1241" t="s">
        <v>1291</v>
      </c>
      <c r="E360" s="1241"/>
      <c r="F360" s="1241"/>
      <c r="G360" s="1241"/>
      <c r="H360" s="1241"/>
      <c r="I360" s="1241"/>
      <c r="J360" s="1241"/>
      <c r="K360" s="1241"/>
      <c r="L360" s="1241"/>
      <c r="M360" s="1241"/>
      <c r="N360" s="1241"/>
      <c r="O360" s="1241"/>
      <c r="P360" s="1241"/>
      <c r="Q360" s="1241"/>
      <c r="R360" s="1241"/>
      <c r="S360" s="1241"/>
      <c r="T360" s="1241"/>
      <c r="U360" s="1241"/>
      <c r="V360" s="1241"/>
      <c r="W360" s="1241"/>
      <c r="X360" s="1241"/>
      <c r="Y360" s="1241"/>
      <c r="Z360" s="1241"/>
      <c r="AA360" s="1241"/>
      <c r="AB360" s="1241"/>
      <c r="AC360" s="1241"/>
      <c r="AD360" s="1241"/>
      <c r="AE360" s="1241"/>
      <c r="AF360" s="1241"/>
      <c r="AG360" s="1241"/>
    </row>
    <row r="361" spans="1:33" s="537" customFormat="1" x14ac:dyDescent="0.2">
      <c r="A361" s="549"/>
      <c r="D361" s="702"/>
      <c r="E361" s="702"/>
      <c r="F361" s="702"/>
      <c r="G361" s="702"/>
      <c r="H361" s="702"/>
      <c r="I361" s="702"/>
      <c r="J361" s="702"/>
      <c r="K361" s="702"/>
      <c r="L361" s="702"/>
      <c r="M361" s="702"/>
      <c r="N361" s="702"/>
      <c r="O361" s="702"/>
      <c r="P361" s="702"/>
      <c r="Q361" s="702"/>
      <c r="R361" s="702"/>
      <c r="S361" s="702"/>
      <c r="T361" s="702"/>
      <c r="U361" s="702"/>
      <c r="V361" s="702"/>
      <c r="W361" s="702"/>
      <c r="X361" s="702"/>
      <c r="Y361" s="702"/>
      <c r="Z361" s="702"/>
      <c r="AA361" s="702"/>
      <c r="AB361" s="702"/>
      <c r="AC361" s="702"/>
      <c r="AD361" s="702"/>
      <c r="AE361" s="702"/>
      <c r="AF361" s="702"/>
      <c r="AG361" s="702"/>
    </row>
    <row r="362" spans="1:33" s="537" customFormat="1" x14ac:dyDescent="0.2">
      <c r="A362" s="549"/>
      <c r="D362" s="536" t="s">
        <v>1680</v>
      </c>
      <c r="E362" s="702"/>
      <c r="F362" s="702"/>
      <c r="G362" s="702"/>
      <c r="H362" s="702"/>
      <c r="I362" s="702"/>
      <c r="J362" s="702"/>
      <c r="K362" s="702"/>
      <c r="L362" s="702"/>
      <c r="M362" s="702"/>
      <c r="N362" s="702"/>
      <c r="O362" s="702"/>
      <c r="P362" s="702"/>
      <c r="Q362" s="702"/>
      <c r="R362" s="702"/>
      <c r="S362" s="702"/>
      <c r="T362" s="702"/>
      <c r="U362" s="702"/>
      <c r="V362" s="702"/>
      <c r="W362" s="702"/>
      <c r="X362" s="702"/>
      <c r="Y362" s="702"/>
      <c r="Z362" s="702"/>
      <c r="AA362" s="702"/>
      <c r="AB362" s="702"/>
      <c r="AC362" s="702"/>
      <c r="AD362" s="702"/>
      <c r="AE362" s="702"/>
      <c r="AF362" s="702"/>
      <c r="AG362" s="702"/>
    </row>
    <row r="363" spans="1:33" s="537" customFormat="1" x14ac:dyDescent="0.2">
      <c r="A363" s="549"/>
      <c r="D363" s="702"/>
      <c r="E363" s="702"/>
      <c r="F363" s="702"/>
      <c r="G363" s="702"/>
      <c r="H363" s="702"/>
      <c r="I363" s="702"/>
      <c r="J363" s="702"/>
      <c r="K363" s="702"/>
      <c r="L363" s="702"/>
      <c r="M363" s="702"/>
      <c r="N363" s="702"/>
      <c r="O363" s="702"/>
      <c r="P363" s="702"/>
      <c r="Q363" s="702"/>
      <c r="R363" s="702"/>
      <c r="S363" s="702"/>
      <c r="T363" s="702"/>
      <c r="U363" s="702"/>
      <c r="V363" s="702"/>
      <c r="W363" s="702"/>
      <c r="X363" s="702"/>
      <c r="Y363" s="702"/>
      <c r="Z363" s="702"/>
      <c r="AA363" s="702"/>
      <c r="AB363" s="702"/>
      <c r="AC363" s="702"/>
      <c r="AD363" s="702"/>
      <c r="AE363" s="702"/>
      <c r="AF363" s="702"/>
      <c r="AG363" s="702"/>
    </row>
    <row r="364" spans="1:33" s="537" customFormat="1" ht="14.25" customHeight="1" x14ac:dyDescent="0.2">
      <c r="A364" s="549"/>
      <c r="D364" s="707" t="s">
        <v>1724</v>
      </c>
      <c r="E364" s="702"/>
      <c r="F364" s="702"/>
      <c r="G364" s="702"/>
      <c r="H364" s="702"/>
      <c r="I364" s="702"/>
      <c r="J364" s="702"/>
      <c r="K364" s="702"/>
      <c r="L364" s="702"/>
      <c r="M364" s="702"/>
      <c r="N364" s="702"/>
      <c r="O364" s="702"/>
      <c r="P364" s="702"/>
      <c r="Q364" s="702"/>
      <c r="R364" s="702"/>
      <c r="S364" s="702"/>
      <c r="T364" s="702"/>
      <c r="U364" s="702"/>
      <c r="V364" s="702"/>
      <c r="W364" s="702"/>
      <c r="X364" s="702"/>
      <c r="Y364" s="702"/>
      <c r="Z364" s="702"/>
      <c r="AA364" s="702"/>
      <c r="AB364" s="702"/>
      <c r="AC364" s="702"/>
      <c r="AD364" s="702"/>
      <c r="AE364" s="702"/>
      <c r="AF364" s="702"/>
      <c r="AG364" s="702"/>
    </row>
    <row r="365" spans="1:33" s="537" customFormat="1" ht="14.25" customHeight="1" x14ac:dyDescent="0.2">
      <c r="A365" s="549"/>
      <c r="D365" s="707" t="s">
        <v>1681</v>
      </c>
      <c r="E365" s="702"/>
      <c r="F365" s="702"/>
      <c r="G365" s="702"/>
      <c r="H365" s="702"/>
      <c r="I365" s="702"/>
      <c r="J365" s="702"/>
      <c r="K365" s="702"/>
      <c r="L365" s="702"/>
      <c r="M365" s="702"/>
      <c r="N365" s="702"/>
      <c r="O365" s="702"/>
      <c r="P365" s="702"/>
      <c r="Q365" s="702"/>
      <c r="R365" s="702"/>
      <c r="S365" s="702"/>
      <c r="T365" s="702"/>
      <c r="U365" s="702"/>
      <c r="V365" s="702"/>
      <c r="W365" s="702"/>
      <c r="X365" s="702"/>
      <c r="Y365" s="702"/>
      <c r="Z365" s="702"/>
      <c r="AA365" s="702"/>
      <c r="AB365" s="702"/>
      <c r="AC365" s="702"/>
      <c r="AD365" s="702"/>
      <c r="AE365" s="702"/>
      <c r="AF365" s="702"/>
      <c r="AG365" s="702"/>
    </row>
    <row r="366" spans="1:33" s="537" customFormat="1" ht="14.25" customHeight="1" x14ac:dyDescent="0.2">
      <c r="A366" s="549"/>
      <c r="D366" s="707" t="s">
        <v>1682</v>
      </c>
      <c r="E366" s="702"/>
      <c r="F366" s="702"/>
      <c r="G366" s="702"/>
      <c r="H366" s="702"/>
      <c r="I366" s="702"/>
      <c r="J366" s="702"/>
      <c r="K366" s="702"/>
      <c r="L366" s="702"/>
      <c r="M366" s="702"/>
      <c r="N366" s="702"/>
      <c r="O366" s="702"/>
      <c r="P366" s="702"/>
      <c r="Q366" s="702"/>
      <c r="R366" s="702"/>
      <c r="S366" s="702"/>
      <c r="T366" s="702"/>
      <c r="U366" s="702"/>
      <c r="V366" s="702"/>
      <c r="W366" s="702"/>
      <c r="X366" s="702"/>
      <c r="Y366" s="702"/>
      <c r="Z366" s="702"/>
      <c r="AA366" s="702"/>
      <c r="AB366" s="702"/>
      <c r="AC366" s="702"/>
      <c r="AD366" s="702"/>
      <c r="AE366" s="702"/>
      <c r="AF366" s="702"/>
      <c r="AG366" s="702"/>
    </row>
    <row r="367" spans="1:33" s="537" customFormat="1" ht="14.25" customHeight="1" x14ac:dyDescent="0.2">
      <c r="A367" s="549"/>
      <c r="D367" s="707" t="s">
        <v>1683</v>
      </c>
      <c r="E367" s="702"/>
      <c r="F367" s="702"/>
      <c r="G367" s="702"/>
      <c r="H367" s="702"/>
      <c r="I367" s="702"/>
      <c r="J367" s="702"/>
      <c r="K367" s="702"/>
      <c r="L367" s="702"/>
      <c r="M367" s="702"/>
      <c r="N367" s="702"/>
      <c r="O367" s="702"/>
      <c r="P367" s="702"/>
      <c r="Q367" s="702"/>
      <c r="R367" s="702"/>
      <c r="S367" s="702"/>
      <c r="T367" s="702"/>
      <c r="U367" s="702"/>
      <c r="V367" s="702"/>
      <c r="W367" s="702"/>
      <c r="X367" s="702"/>
      <c r="Y367" s="702"/>
      <c r="Z367" s="702"/>
      <c r="AA367" s="702"/>
      <c r="AB367" s="702"/>
      <c r="AC367" s="702"/>
      <c r="AD367" s="702"/>
      <c r="AE367" s="702"/>
      <c r="AF367" s="702"/>
      <c r="AG367" s="702"/>
    </row>
    <row r="368" spans="1:33" s="537" customFormat="1" ht="14.25" customHeight="1" x14ac:dyDescent="0.2">
      <c r="A368" s="549"/>
      <c r="D368" s="707" t="s">
        <v>1684</v>
      </c>
      <c r="E368" s="702"/>
      <c r="F368" s="702"/>
      <c r="G368" s="702"/>
      <c r="H368" s="702"/>
      <c r="I368" s="702"/>
      <c r="J368" s="702"/>
      <c r="K368" s="702"/>
      <c r="L368" s="702"/>
      <c r="M368" s="702"/>
      <c r="N368" s="702"/>
      <c r="O368" s="702"/>
      <c r="P368" s="702"/>
      <c r="Q368" s="702"/>
      <c r="R368" s="702"/>
      <c r="S368" s="702"/>
      <c r="T368" s="702"/>
      <c r="U368" s="702"/>
      <c r="V368" s="702"/>
      <c r="W368" s="702"/>
      <c r="X368" s="702"/>
      <c r="Y368" s="702"/>
      <c r="Z368" s="702"/>
      <c r="AA368" s="702"/>
      <c r="AB368" s="702"/>
      <c r="AC368" s="702"/>
      <c r="AD368" s="702"/>
      <c r="AE368" s="702"/>
      <c r="AF368" s="702"/>
      <c r="AG368" s="702"/>
    </row>
    <row r="369" spans="1:6" s="537" customFormat="1" x14ac:dyDescent="0.2">
      <c r="A369" s="549"/>
    </row>
    <row r="370" spans="1:6" s="537" customFormat="1" x14ac:dyDescent="0.2">
      <c r="A370" s="549"/>
    </row>
    <row r="371" spans="1:6" s="537" customFormat="1" x14ac:dyDescent="0.2">
      <c r="A371" s="549"/>
    </row>
    <row r="372" spans="1:6" s="537" customFormat="1" x14ac:dyDescent="0.2">
      <c r="A372" s="549"/>
    </row>
    <row r="373" spans="1:6" s="537" customFormat="1" x14ac:dyDescent="0.2">
      <c r="A373" s="549"/>
    </row>
    <row r="374" spans="1:6" s="537" customFormat="1" x14ac:dyDescent="0.2">
      <c r="A374" s="549"/>
    </row>
    <row r="375" spans="1:6" s="537" customFormat="1" x14ac:dyDescent="0.2">
      <c r="A375" s="549"/>
    </row>
    <row r="376" spans="1:6" s="537" customFormat="1" x14ac:dyDescent="0.2">
      <c r="A376" s="549"/>
    </row>
    <row r="377" spans="1:6" s="537" customFormat="1" x14ac:dyDescent="0.2">
      <c r="A377" s="549"/>
    </row>
    <row r="378" spans="1:6" s="537" customFormat="1" x14ac:dyDescent="0.2">
      <c r="A378" s="549"/>
    </row>
    <row r="379" spans="1:6" s="537" customFormat="1" x14ac:dyDescent="0.2">
      <c r="A379" s="549"/>
    </row>
    <row r="380" spans="1:6" s="537" customFormat="1" x14ac:dyDescent="0.2">
      <c r="A380" s="549"/>
    </row>
    <row r="381" spans="1:6" s="537" customFormat="1" x14ac:dyDescent="0.2">
      <c r="A381" s="549"/>
    </row>
    <row r="382" spans="1:6" s="537" customFormat="1" x14ac:dyDescent="0.2">
      <c r="A382" s="549"/>
      <c r="D382" s="536" t="s">
        <v>1292</v>
      </c>
    </row>
    <row r="383" spans="1:6" s="537" customFormat="1" x14ac:dyDescent="0.2">
      <c r="A383" s="549"/>
    </row>
    <row r="384" spans="1:6" s="537" customFormat="1" x14ac:dyDescent="0.2">
      <c r="A384" s="549"/>
      <c r="D384" s="536" t="s">
        <v>1349</v>
      </c>
      <c r="E384" s="586"/>
      <c r="F384" s="586"/>
    </row>
    <row r="385" spans="1:34" s="537" customFormat="1" x14ac:dyDescent="0.2">
      <c r="A385" s="549"/>
    </row>
    <row r="386" spans="1:34" s="537" customFormat="1" x14ac:dyDescent="0.2">
      <c r="A386" s="549"/>
      <c r="D386" s="586" t="s">
        <v>1350</v>
      </c>
    </row>
    <row r="387" spans="1:34" s="537" customFormat="1" ht="15" thickBot="1" x14ac:dyDescent="0.25">
      <c r="A387" s="549"/>
    </row>
    <row r="388" spans="1:34" s="537" customFormat="1" ht="15" customHeight="1" thickBot="1" x14ac:dyDescent="0.25">
      <c r="A388" s="549" t="s">
        <v>1348</v>
      </c>
      <c r="D388" s="1040" t="s">
        <v>20</v>
      </c>
      <c r="E388" s="1041"/>
      <c r="F388" s="1041"/>
      <c r="G388" s="1041"/>
      <c r="H388" s="1041"/>
      <c r="I388" s="1042"/>
      <c r="J388" s="999" t="s">
        <v>2</v>
      </c>
      <c r="K388" s="999"/>
      <c r="L388" s="999"/>
      <c r="M388" s="999"/>
      <c r="N388" s="999"/>
      <c r="O388" s="999"/>
      <c r="P388" s="999"/>
      <c r="Q388" s="999"/>
      <c r="R388" s="999"/>
      <c r="S388" s="999"/>
      <c r="T388" s="999"/>
      <c r="U388" s="999"/>
      <c r="V388" s="999"/>
      <c r="W388" s="999"/>
      <c r="X388" s="999"/>
      <c r="Y388" s="999"/>
      <c r="Z388" s="999"/>
      <c r="AA388" s="999"/>
      <c r="AB388" s="999"/>
      <c r="AC388" s="999"/>
      <c r="AD388" s="999"/>
      <c r="AE388" s="999"/>
      <c r="AF388" s="999"/>
      <c r="AG388" s="999"/>
    </row>
    <row r="389" spans="1:34" s="537" customFormat="1" ht="15" thickBot="1" x14ac:dyDescent="0.25">
      <c r="A389" s="549"/>
      <c r="D389" s="1043"/>
      <c r="E389" s="1044"/>
      <c r="F389" s="1044"/>
      <c r="G389" s="1044"/>
      <c r="H389" s="1044"/>
      <c r="I389" s="1045"/>
      <c r="J389" s="1046" t="s">
        <v>405</v>
      </c>
      <c r="K389" s="1046"/>
      <c r="L389" s="1046"/>
      <c r="M389" s="1046" t="s">
        <v>21</v>
      </c>
      <c r="N389" s="1046"/>
      <c r="O389" s="1046"/>
      <c r="P389" s="1046" t="s">
        <v>406</v>
      </c>
      <c r="Q389" s="1046"/>
      <c r="R389" s="1046"/>
      <c r="S389" s="1046" t="s">
        <v>22</v>
      </c>
      <c r="T389" s="1046"/>
      <c r="U389" s="1046"/>
      <c r="V389" s="1046" t="s">
        <v>23</v>
      </c>
      <c r="W389" s="1046"/>
      <c r="X389" s="1046"/>
      <c r="Y389" s="1046" t="s">
        <v>407</v>
      </c>
      <c r="Z389" s="1046"/>
      <c r="AA389" s="1046"/>
      <c r="AB389" s="1046" t="s">
        <v>24</v>
      </c>
      <c r="AC389" s="1046"/>
      <c r="AD389" s="1046"/>
      <c r="AE389" s="1046" t="s">
        <v>14</v>
      </c>
      <c r="AF389" s="1046"/>
      <c r="AG389" s="1046"/>
    </row>
    <row r="390" spans="1:34" s="537" customFormat="1" ht="15" thickBot="1" x14ac:dyDescent="0.25">
      <c r="A390" s="549"/>
      <c r="D390" s="1051" t="s">
        <v>25</v>
      </c>
      <c r="E390" s="1051"/>
      <c r="F390" s="1051"/>
      <c r="G390" s="1051"/>
      <c r="H390" s="1051"/>
      <c r="I390" s="1051"/>
      <c r="J390" s="1051"/>
      <c r="K390" s="1051"/>
      <c r="L390" s="1051"/>
      <c r="M390" s="1051"/>
      <c r="N390" s="1051"/>
      <c r="O390" s="1051"/>
      <c r="P390" s="1051"/>
      <c r="Q390" s="1051"/>
      <c r="R390" s="1051"/>
      <c r="S390" s="1051"/>
      <c r="T390" s="1051"/>
      <c r="U390" s="1051"/>
      <c r="V390" s="1051"/>
      <c r="W390" s="1051"/>
      <c r="X390" s="1051"/>
      <c r="Y390" s="1051"/>
      <c r="Z390" s="1051"/>
      <c r="AA390" s="1051"/>
      <c r="AB390" s="1051"/>
      <c r="AC390" s="1051"/>
      <c r="AD390" s="1051"/>
      <c r="AE390" s="1051"/>
      <c r="AF390" s="1051"/>
      <c r="AG390" s="1051"/>
      <c r="AH390" s="558"/>
    </row>
    <row r="391" spans="1:34" s="537" customFormat="1" ht="21.75" customHeight="1" x14ac:dyDescent="0.2">
      <c r="A391" s="549"/>
      <c r="D391" s="1015" t="s">
        <v>26</v>
      </c>
      <c r="E391" s="1015"/>
      <c r="F391" s="1015"/>
      <c r="G391" s="1015"/>
      <c r="H391" s="1015"/>
      <c r="I391" s="1015"/>
      <c r="J391" s="1071"/>
      <c r="K391" s="1071"/>
      <c r="L391" s="1071"/>
      <c r="M391" s="1071">
        <v>738</v>
      </c>
      <c r="N391" s="1071"/>
      <c r="O391" s="1071"/>
      <c r="P391" s="1071"/>
      <c r="Q391" s="1071"/>
      <c r="R391" s="1071"/>
      <c r="S391" s="1071"/>
      <c r="T391" s="1071"/>
      <c r="U391" s="1071"/>
      <c r="V391" s="1071"/>
      <c r="W391" s="1071"/>
      <c r="X391" s="1071"/>
      <c r="Y391" s="1071"/>
      <c r="Z391" s="1071"/>
      <c r="AA391" s="1071"/>
      <c r="AB391" s="1071"/>
      <c r="AC391" s="1071"/>
      <c r="AD391" s="1071"/>
      <c r="AE391" s="1037">
        <v>738</v>
      </c>
      <c r="AF391" s="1037"/>
      <c r="AG391" s="1037"/>
    </row>
    <row r="392" spans="1:34" s="537" customFormat="1" x14ac:dyDescent="0.2">
      <c r="A392" s="549"/>
      <c r="D392" s="1007" t="s">
        <v>27</v>
      </c>
      <c r="E392" s="1007"/>
      <c r="F392" s="1007"/>
      <c r="G392" s="1007"/>
      <c r="H392" s="1007"/>
      <c r="I392" s="1007"/>
      <c r="J392" s="990"/>
      <c r="K392" s="990"/>
      <c r="L392" s="990"/>
      <c r="M392" s="990"/>
      <c r="N392" s="990"/>
      <c r="O392" s="990"/>
      <c r="P392" s="990"/>
      <c r="Q392" s="990"/>
      <c r="R392" s="990"/>
      <c r="S392" s="990"/>
      <c r="T392" s="990"/>
      <c r="U392" s="990"/>
      <c r="V392" s="990"/>
      <c r="W392" s="990"/>
      <c r="X392" s="990"/>
      <c r="Y392" s="990"/>
      <c r="Z392" s="990"/>
      <c r="AA392" s="990"/>
      <c r="AB392" s="990"/>
      <c r="AC392" s="990"/>
      <c r="AD392" s="990"/>
      <c r="AE392" s="991">
        <v>0</v>
      </c>
      <c r="AF392" s="991"/>
      <c r="AG392" s="991"/>
    </row>
    <row r="393" spans="1:34" s="537" customFormat="1" x14ac:dyDescent="0.2">
      <c r="A393" s="549"/>
      <c r="D393" s="1007" t="s">
        <v>28</v>
      </c>
      <c r="E393" s="1007"/>
      <c r="F393" s="1007"/>
      <c r="G393" s="1007"/>
      <c r="H393" s="1007"/>
      <c r="I393" s="1007"/>
      <c r="J393" s="990"/>
      <c r="K393" s="990"/>
      <c r="L393" s="990"/>
      <c r="M393" s="990"/>
      <c r="N393" s="990"/>
      <c r="O393" s="990"/>
      <c r="P393" s="990"/>
      <c r="Q393" s="990"/>
      <c r="R393" s="990"/>
      <c r="S393" s="990"/>
      <c r="T393" s="990"/>
      <c r="U393" s="990"/>
      <c r="V393" s="990"/>
      <c r="W393" s="990"/>
      <c r="X393" s="990"/>
      <c r="Y393" s="990"/>
      <c r="Z393" s="990"/>
      <c r="AA393" s="990"/>
      <c r="AB393" s="990"/>
      <c r="AC393" s="990"/>
      <c r="AD393" s="990"/>
      <c r="AE393" s="991">
        <v>0</v>
      </c>
      <c r="AF393" s="991"/>
      <c r="AG393" s="991"/>
    </row>
    <row r="394" spans="1:34" s="537" customFormat="1" x14ac:dyDescent="0.2">
      <c r="A394" s="549"/>
      <c r="D394" s="1007" t="s">
        <v>29</v>
      </c>
      <c r="E394" s="1007"/>
      <c r="F394" s="1007"/>
      <c r="G394" s="1007"/>
      <c r="H394" s="1007"/>
      <c r="I394" s="1007"/>
      <c r="J394" s="990"/>
      <c r="K394" s="990"/>
      <c r="L394" s="990"/>
      <c r="M394" s="990"/>
      <c r="N394" s="990"/>
      <c r="O394" s="990"/>
      <c r="P394" s="990"/>
      <c r="Q394" s="990"/>
      <c r="R394" s="990"/>
      <c r="S394" s="990"/>
      <c r="T394" s="990"/>
      <c r="U394" s="990"/>
      <c r="V394" s="990"/>
      <c r="W394" s="990"/>
      <c r="X394" s="990"/>
      <c r="Y394" s="990"/>
      <c r="Z394" s="990"/>
      <c r="AA394" s="990"/>
      <c r="AB394" s="990"/>
      <c r="AC394" s="990"/>
      <c r="AD394" s="990"/>
      <c r="AE394" s="991">
        <v>0</v>
      </c>
      <c r="AF394" s="991"/>
      <c r="AG394" s="991"/>
    </row>
    <row r="395" spans="1:34" s="537" customFormat="1" ht="21.75" customHeight="1" thickBot="1" x14ac:dyDescent="0.25">
      <c r="A395" s="549"/>
      <c r="D395" s="1008" t="s">
        <v>30</v>
      </c>
      <c r="E395" s="1008"/>
      <c r="F395" s="1008"/>
      <c r="G395" s="1008"/>
      <c r="H395" s="1008"/>
      <c r="I395" s="1008"/>
      <c r="J395" s="1047">
        <v>0</v>
      </c>
      <c r="K395" s="1047"/>
      <c r="L395" s="1047"/>
      <c r="M395" s="1047">
        <v>738</v>
      </c>
      <c r="N395" s="1047"/>
      <c r="O395" s="1047"/>
      <c r="P395" s="1047">
        <v>0</v>
      </c>
      <c r="Q395" s="1047"/>
      <c r="R395" s="1047"/>
      <c r="S395" s="1047">
        <v>0</v>
      </c>
      <c r="T395" s="1047"/>
      <c r="U395" s="1047"/>
      <c r="V395" s="1047">
        <v>0</v>
      </c>
      <c r="W395" s="1047"/>
      <c r="X395" s="1047"/>
      <c r="Y395" s="1047">
        <v>0</v>
      </c>
      <c r="Z395" s="1047"/>
      <c r="AA395" s="1047"/>
      <c r="AB395" s="1047">
        <v>0</v>
      </c>
      <c r="AC395" s="1047"/>
      <c r="AD395" s="1047"/>
      <c r="AE395" s="1047">
        <v>738</v>
      </c>
      <c r="AF395" s="1047"/>
      <c r="AG395" s="1047"/>
    </row>
    <row r="396" spans="1:34" s="537" customFormat="1" ht="15" thickBot="1" x14ac:dyDescent="0.25">
      <c r="A396" s="549"/>
      <c r="D396" s="1051" t="s">
        <v>31</v>
      </c>
      <c r="E396" s="1051"/>
      <c r="F396" s="1051"/>
      <c r="G396" s="1051"/>
      <c r="H396" s="1051"/>
      <c r="I396" s="1051"/>
      <c r="J396" s="1051"/>
      <c r="K396" s="1051"/>
      <c r="L396" s="1051"/>
      <c r="M396" s="1051"/>
      <c r="N396" s="1051"/>
      <c r="O396" s="1051"/>
      <c r="P396" s="1051"/>
      <c r="Q396" s="1051"/>
      <c r="R396" s="1051"/>
      <c r="S396" s="1051"/>
      <c r="T396" s="1051"/>
      <c r="U396" s="1051"/>
      <c r="V396" s="1051"/>
      <c r="W396" s="1051"/>
      <c r="X396" s="1051"/>
      <c r="Y396" s="1051"/>
      <c r="Z396" s="1051"/>
      <c r="AA396" s="1051"/>
      <c r="AB396" s="1051"/>
      <c r="AC396" s="1051"/>
      <c r="AD396" s="1051"/>
      <c r="AE396" s="1051"/>
      <c r="AF396" s="1051"/>
      <c r="AG396" s="1051"/>
      <c r="AH396" s="558"/>
    </row>
    <row r="397" spans="1:34" s="537" customFormat="1" ht="21.75" customHeight="1" x14ac:dyDescent="0.2">
      <c r="A397" s="549"/>
      <c r="D397" s="1062" t="s">
        <v>32</v>
      </c>
      <c r="E397" s="1063"/>
      <c r="F397" s="1063"/>
      <c r="G397" s="1063"/>
      <c r="H397" s="1063"/>
      <c r="I397" s="1064"/>
      <c r="J397" s="1065"/>
      <c r="K397" s="1066"/>
      <c r="L397" s="1067"/>
      <c r="M397" s="1065">
        <v>738</v>
      </c>
      <c r="N397" s="1066"/>
      <c r="O397" s="1067"/>
      <c r="P397" s="1065"/>
      <c r="Q397" s="1066"/>
      <c r="R397" s="1067"/>
      <c r="S397" s="1065"/>
      <c r="T397" s="1066"/>
      <c r="U397" s="1067"/>
      <c r="V397" s="1065"/>
      <c r="W397" s="1066"/>
      <c r="X397" s="1067"/>
      <c r="Y397" s="1065"/>
      <c r="Z397" s="1066"/>
      <c r="AA397" s="1067"/>
      <c r="AB397" s="1065"/>
      <c r="AC397" s="1066"/>
      <c r="AD397" s="1067"/>
      <c r="AE397" s="1068">
        <v>738</v>
      </c>
      <c r="AF397" s="1069"/>
      <c r="AG397" s="1070"/>
    </row>
    <row r="398" spans="1:34" s="537" customFormat="1" x14ac:dyDescent="0.2">
      <c r="A398" s="549"/>
      <c r="D398" s="1053" t="s">
        <v>27</v>
      </c>
      <c r="E398" s="1054"/>
      <c r="F398" s="1054"/>
      <c r="G398" s="1054"/>
      <c r="H398" s="1054"/>
      <c r="I398" s="1055"/>
      <c r="J398" s="1056"/>
      <c r="K398" s="1057"/>
      <c r="L398" s="1058"/>
      <c r="M398" s="1056"/>
      <c r="N398" s="1057"/>
      <c r="O398" s="1058"/>
      <c r="P398" s="1056"/>
      <c r="Q398" s="1057"/>
      <c r="R398" s="1058"/>
      <c r="S398" s="1056"/>
      <c r="T398" s="1057"/>
      <c r="U398" s="1058"/>
      <c r="V398" s="1056"/>
      <c r="W398" s="1057"/>
      <c r="X398" s="1058"/>
      <c r="Y398" s="1056"/>
      <c r="Z398" s="1057"/>
      <c r="AA398" s="1058"/>
      <c r="AB398" s="1056"/>
      <c r="AC398" s="1057"/>
      <c r="AD398" s="1058"/>
      <c r="AE398" s="1059">
        <v>0</v>
      </c>
      <c r="AF398" s="1060"/>
      <c r="AG398" s="1061"/>
    </row>
    <row r="399" spans="1:34" s="537" customFormat="1" x14ac:dyDescent="0.2">
      <c r="A399" s="549"/>
      <c r="D399" s="1053" t="s">
        <v>28</v>
      </c>
      <c r="E399" s="1054"/>
      <c r="F399" s="1054"/>
      <c r="G399" s="1054"/>
      <c r="H399" s="1054"/>
      <c r="I399" s="1055"/>
      <c r="J399" s="1056"/>
      <c r="K399" s="1057"/>
      <c r="L399" s="1058"/>
      <c r="M399" s="1056"/>
      <c r="N399" s="1057"/>
      <c r="O399" s="1058"/>
      <c r="P399" s="1056"/>
      <c r="Q399" s="1057"/>
      <c r="R399" s="1058"/>
      <c r="S399" s="1056"/>
      <c r="T399" s="1057"/>
      <c r="U399" s="1058"/>
      <c r="V399" s="1056"/>
      <c r="W399" s="1057"/>
      <c r="X399" s="1058"/>
      <c r="Y399" s="1056"/>
      <c r="Z399" s="1057"/>
      <c r="AA399" s="1058"/>
      <c r="AB399" s="1056"/>
      <c r="AC399" s="1057"/>
      <c r="AD399" s="1058"/>
      <c r="AE399" s="1059">
        <v>0</v>
      </c>
      <c r="AF399" s="1060"/>
      <c r="AG399" s="1061"/>
    </row>
    <row r="400" spans="1:34" s="537" customFormat="1" x14ac:dyDescent="0.2">
      <c r="A400" s="549"/>
      <c r="D400" s="1007" t="s">
        <v>29</v>
      </c>
      <c r="E400" s="1007"/>
      <c r="F400" s="1007"/>
      <c r="G400" s="1007"/>
      <c r="H400" s="1007"/>
      <c r="I400" s="1007"/>
      <c r="J400" s="990"/>
      <c r="K400" s="990"/>
      <c r="L400" s="990"/>
      <c r="M400" s="990"/>
      <c r="N400" s="990"/>
      <c r="O400" s="990"/>
      <c r="P400" s="990"/>
      <c r="Q400" s="990"/>
      <c r="R400" s="990"/>
      <c r="S400" s="990"/>
      <c r="T400" s="990"/>
      <c r="U400" s="990"/>
      <c r="V400" s="990"/>
      <c r="W400" s="990"/>
      <c r="X400" s="990"/>
      <c r="Y400" s="990"/>
      <c r="Z400" s="990"/>
      <c r="AA400" s="990"/>
      <c r="AB400" s="990"/>
      <c r="AC400" s="990"/>
      <c r="AD400" s="990"/>
      <c r="AE400" s="991">
        <v>0</v>
      </c>
      <c r="AF400" s="991"/>
      <c r="AG400" s="991"/>
    </row>
    <row r="401" spans="1:34" s="537" customFormat="1" ht="21.75" customHeight="1" thickBot="1" x14ac:dyDescent="0.25">
      <c r="A401" s="549"/>
      <c r="D401" s="1048" t="s">
        <v>30</v>
      </c>
      <c r="E401" s="1049"/>
      <c r="F401" s="1049"/>
      <c r="G401" s="1049"/>
      <c r="H401" s="1049"/>
      <c r="I401" s="1050"/>
      <c r="J401" s="1047">
        <v>0</v>
      </c>
      <c r="K401" s="1047"/>
      <c r="L401" s="1047"/>
      <c r="M401" s="1047">
        <v>738</v>
      </c>
      <c r="N401" s="1047"/>
      <c r="O401" s="1047"/>
      <c r="P401" s="1047">
        <v>0</v>
      </c>
      <c r="Q401" s="1047"/>
      <c r="R401" s="1047"/>
      <c r="S401" s="1047">
        <v>0</v>
      </c>
      <c r="T401" s="1047"/>
      <c r="U401" s="1047"/>
      <c r="V401" s="1047">
        <v>0</v>
      </c>
      <c r="W401" s="1047"/>
      <c r="X401" s="1047"/>
      <c r="Y401" s="1047">
        <v>0</v>
      </c>
      <c r="Z401" s="1047"/>
      <c r="AA401" s="1047"/>
      <c r="AB401" s="1047">
        <v>0</v>
      </c>
      <c r="AC401" s="1047"/>
      <c r="AD401" s="1047"/>
      <c r="AE401" s="1047">
        <v>738</v>
      </c>
      <c r="AF401" s="1047"/>
      <c r="AG401" s="1047"/>
    </row>
    <row r="402" spans="1:34" s="537" customFormat="1" ht="15" thickBot="1" x14ac:dyDescent="0.25">
      <c r="A402" s="549"/>
      <c r="D402" s="1051" t="s">
        <v>33</v>
      </c>
      <c r="E402" s="1051"/>
      <c r="F402" s="1051"/>
      <c r="G402" s="1051"/>
      <c r="H402" s="1051"/>
      <c r="I402" s="1051"/>
      <c r="J402" s="1051"/>
      <c r="K402" s="1051"/>
      <c r="L402" s="1051"/>
      <c r="M402" s="1051"/>
      <c r="N402" s="1051"/>
      <c r="O402" s="1051"/>
      <c r="P402" s="1051"/>
      <c r="Q402" s="1051"/>
      <c r="R402" s="1051"/>
      <c r="S402" s="1051"/>
      <c r="T402" s="1051"/>
      <c r="U402" s="1051"/>
      <c r="V402" s="1051"/>
      <c r="W402" s="1051"/>
      <c r="X402" s="1051"/>
      <c r="Y402" s="1051"/>
      <c r="Z402" s="1051"/>
      <c r="AA402" s="1051"/>
      <c r="AB402" s="1051"/>
      <c r="AC402" s="1051"/>
      <c r="AD402" s="1051"/>
      <c r="AE402" s="1051"/>
      <c r="AF402" s="1051"/>
      <c r="AG402" s="1051"/>
      <c r="AH402" s="558"/>
    </row>
    <row r="403" spans="1:34" s="537" customFormat="1" ht="21.75" customHeight="1" x14ac:dyDescent="0.2">
      <c r="A403" s="549"/>
      <c r="D403" s="1062" t="s">
        <v>32</v>
      </c>
      <c r="E403" s="1063"/>
      <c r="F403" s="1063"/>
      <c r="G403" s="1063"/>
      <c r="H403" s="1063"/>
      <c r="I403" s="1064"/>
      <c r="J403" s="1065"/>
      <c r="K403" s="1066"/>
      <c r="L403" s="1067"/>
      <c r="M403" s="1065"/>
      <c r="N403" s="1066"/>
      <c r="O403" s="1067"/>
      <c r="P403" s="1065"/>
      <c r="Q403" s="1066"/>
      <c r="R403" s="1067"/>
      <c r="S403" s="1065"/>
      <c r="T403" s="1066"/>
      <c r="U403" s="1067"/>
      <c r="V403" s="1065"/>
      <c r="W403" s="1066"/>
      <c r="X403" s="1067"/>
      <c r="Y403" s="1065"/>
      <c r="Z403" s="1066"/>
      <c r="AA403" s="1067"/>
      <c r="AB403" s="1065"/>
      <c r="AC403" s="1066"/>
      <c r="AD403" s="1067"/>
      <c r="AE403" s="1068">
        <v>0</v>
      </c>
      <c r="AF403" s="1069"/>
      <c r="AG403" s="1070"/>
    </row>
    <row r="404" spans="1:34" s="537" customFormat="1" x14ac:dyDescent="0.2">
      <c r="A404" s="549"/>
      <c r="D404" s="1053" t="s">
        <v>27</v>
      </c>
      <c r="E404" s="1054"/>
      <c r="F404" s="1054"/>
      <c r="G404" s="1054"/>
      <c r="H404" s="1054"/>
      <c r="I404" s="1055"/>
      <c r="J404" s="1056"/>
      <c r="K404" s="1057"/>
      <c r="L404" s="1058"/>
      <c r="M404" s="1056"/>
      <c r="N404" s="1057"/>
      <c r="O404" s="1058"/>
      <c r="P404" s="1056"/>
      <c r="Q404" s="1057"/>
      <c r="R404" s="1058"/>
      <c r="S404" s="1056"/>
      <c r="T404" s="1057"/>
      <c r="U404" s="1058"/>
      <c r="V404" s="1056"/>
      <c r="W404" s="1057"/>
      <c r="X404" s="1058"/>
      <c r="Y404" s="1056"/>
      <c r="Z404" s="1057"/>
      <c r="AA404" s="1058"/>
      <c r="AB404" s="1056"/>
      <c r="AC404" s="1057"/>
      <c r="AD404" s="1058"/>
      <c r="AE404" s="1059">
        <v>0</v>
      </c>
      <c r="AF404" s="1060"/>
      <c r="AG404" s="1061"/>
    </row>
    <row r="405" spans="1:34" s="537" customFormat="1" x14ac:dyDescent="0.2">
      <c r="A405" s="549"/>
      <c r="D405" s="1053" t="s">
        <v>28</v>
      </c>
      <c r="E405" s="1054"/>
      <c r="F405" s="1054"/>
      <c r="G405" s="1054"/>
      <c r="H405" s="1054"/>
      <c r="I405" s="1055"/>
      <c r="J405" s="1056"/>
      <c r="K405" s="1057"/>
      <c r="L405" s="1058"/>
      <c r="M405" s="1056"/>
      <c r="N405" s="1057"/>
      <c r="O405" s="1058"/>
      <c r="P405" s="1056"/>
      <c r="Q405" s="1057"/>
      <c r="R405" s="1058"/>
      <c r="S405" s="1056"/>
      <c r="T405" s="1057"/>
      <c r="U405" s="1058"/>
      <c r="V405" s="1056"/>
      <c r="W405" s="1057"/>
      <c r="X405" s="1058"/>
      <c r="Y405" s="1056"/>
      <c r="Z405" s="1057"/>
      <c r="AA405" s="1058"/>
      <c r="AB405" s="1056"/>
      <c r="AC405" s="1057"/>
      <c r="AD405" s="1058"/>
      <c r="AE405" s="1059">
        <v>0</v>
      </c>
      <c r="AF405" s="1060"/>
      <c r="AG405" s="1061"/>
    </row>
    <row r="406" spans="1:34" s="537" customFormat="1" x14ac:dyDescent="0.2">
      <c r="A406" s="549"/>
      <c r="D406" s="1007" t="s">
        <v>29</v>
      </c>
      <c r="E406" s="1007"/>
      <c r="F406" s="1007"/>
      <c r="G406" s="1007"/>
      <c r="H406" s="1007"/>
      <c r="I406" s="1007"/>
      <c r="J406" s="990"/>
      <c r="K406" s="990"/>
      <c r="L406" s="990"/>
      <c r="M406" s="990"/>
      <c r="N406" s="990"/>
      <c r="O406" s="990"/>
      <c r="P406" s="990"/>
      <c r="Q406" s="990"/>
      <c r="R406" s="990"/>
      <c r="S406" s="990"/>
      <c r="T406" s="990"/>
      <c r="U406" s="990"/>
      <c r="V406" s="990"/>
      <c r="W406" s="990"/>
      <c r="X406" s="990"/>
      <c r="Y406" s="990"/>
      <c r="Z406" s="990"/>
      <c r="AA406" s="990"/>
      <c r="AB406" s="990"/>
      <c r="AC406" s="990"/>
      <c r="AD406" s="990"/>
      <c r="AE406" s="991">
        <v>0</v>
      </c>
      <c r="AF406" s="991"/>
      <c r="AG406" s="991"/>
    </row>
    <row r="407" spans="1:34" s="537" customFormat="1" ht="21.75" customHeight="1" thickBot="1" x14ac:dyDescent="0.25">
      <c r="A407" s="549"/>
      <c r="D407" s="1048" t="s">
        <v>30</v>
      </c>
      <c r="E407" s="1049"/>
      <c r="F407" s="1049"/>
      <c r="G407" s="1049"/>
      <c r="H407" s="1049"/>
      <c r="I407" s="1050"/>
      <c r="J407" s="1047">
        <v>0</v>
      </c>
      <c r="K407" s="1047"/>
      <c r="L407" s="1047"/>
      <c r="M407" s="1047">
        <v>0</v>
      </c>
      <c r="N407" s="1047"/>
      <c r="O407" s="1047"/>
      <c r="P407" s="1047">
        <v>0</v>
      </c>
      <c r="Q407" s="1047"/>
      <c r="R407" s="1047"/>
      <c r="S407" s="1047">
        <v>0</v>
      </c>
      <c r="T407" s="1047"/>
      <c r="U407" s="1047"/>
      <c r="V407" s="1047">
        <v>0</v>
      </c>
      <c r="W407" s="1047"/>
      <c r="X407" s="1047"/>
      <c r="Y407" s="1047">
        <v>0</v>
      </c>
      <c r="Z407" s="1047"/>
      <c r="AA407" s="1047"/>
      <c r="AB407" s="1047">
        <v>0</v>
      </c>
      <c r="AC407" s="1047"/>
      <c r="AD407" s="1047"/>
      <c r="AE407" s="1047">
        <v>0</v>
      </c>
      <c r="AF407" s="1047"/>
      <c r="AG407" s="1047"/>
    </row>
    <row r="408" spans="1:34" s="537" customFormat="1" ht="15" thickBot="1" x14ac:dyDescent="0.25">
      <c r="A408" s="549"/>
      <c r="D408" s="1051" t="s">
        <v>34</v>
      </c>
      <c r="E408" s="1051"/>
      <c r="F408" s="1051"/>
      <c r="G408" s="1051"/>
      <c r="H408" s="1051"/>
      <c r="I408" s="1051"/>
      <c r="J408" s="1051"/>
      <c r="K408" s="1051"/>
      <c r="L408" s="1051"/>
      <c r="M408" s="1051"/>
      <c r="N408" s="1051"/>
      <c r="O408" s="1051"/>
      <c r="P408" s="1051"/>
      <c r="Q408" s="1051"/>
      <c r="R408" s="1051"/>
      <c r="S408" s="1051"/>
      <c r="T408" s="1051"/>
      <c r="U408" s="1051"/>
      <c r="V408" s="1051"/>
      <c r="W408" s="1051"/>
      <c r="X408" s="1051"/>
      <c r="Y408" s="1051"/>
      <c r="Z408" s="1051"/>
      <c r="AA408" s="1051"/>
      <c r="AB408" s="1051"/>
      <c r="AC408" s="1051"/>
      <c r="AD408" s="1051"/>
      <c r="AE408" s="1051"/>
      <c r="AF408" s="1051"/>
      <c r="AG408" s="1051"/>
      <c r="AH408" s="558"/>
    </row>
    <row r="409" spans="1:34" s="537" customFormat="1" ht="21.75" customHeight="1" x14ac:dyDescent="0.2">
      <c r="A409" s="549"/>
      <c r="D409" s="1038" t="s">
        <v>32</v>
      </c>
      <c r="E409" s="1038"/>
      <c r="F409" s="1038"/>
      <c r="G409" s="1038"/>
      <c r="H409" s="1038"/>
      <c r="I409" s="1038"/>
      <c r="J409" s="1052">
        <v>0</v>
      </c>
      <c r="K409" s="1052"/>
      <c r="L409" s="1052"/>
      <c r="M409" s="1052">
        <v>0</v>
      </c>
      <c r="N409" s="1052"/>
      <c r="O409" s="1052"/>
      <c r="P409" s="1052">
        <v>0</v>
      </c>
      <c r="Q409" s="1052"/>
      <c r="R409" s="1052"/>
      <c r="S409" s="1052">
        <v>0</v>
      </c>
      <c r="T409" s="1052"/>
      <c r="U409" s="1052"/>
      <c r="V409" s="1052">
        <v>0</v>
      </c>
      <c r="W409" s="1052"/>
      <c r="X409" s="1052"/>
      <c r="Y409" s="1052">
        <v>0</v>
      </c>
      <c r="Z409" s="1052"/>
      <c r="AA409" s="1052"/>
      <c r="AB409" s="1052">
        <v>0</v>
      </c>
      <c r="AC409" s="1052"/>
      <c r="AD409" s="1052"/>
      <c r="AE409" s="1052">
        <v>0</v>
      </c>
      <c r="AF409" s="1052"/>
      <c r="AG409" s="1052"/>
    </row>
    <row r="410" spans="1:34" s="537" customFormat="1" ht="21.75" customHeight="1" thickBot="1" x14ac:dyDescent="0.25">
      <c r="A410" s="549"/>
      <c r="D410" s="1008" t="s">
        <v>30</v>
      </c>
      <c r="E410" s="1008"/>
      <c r="F410" s="1008"/>
      <c r="G410" s="1008"/>
      <c r="H410" s="1008"/>
      <c r="I410" s="1008"/>
      <c r="J410" s="1047">
        <v>0</v>
      </c>
      <c r="K410" s="1047"/>
      <c r="L410" s="1047"/>
      <c r="M410" s="1047">
        <v>0</v>
      </c>
      <c r="N410" s="1047"/>
      <c r="O410" s="1047"/>
      <c r="P410" s="1047">
        <v>0</v>
      </c>
      <c r="Q410" s="1047"/>
      <c r="R410" s="1047"/>
      <c r="S410" s="1047">
        <v>0</v>
      </c>
      <c r="T410" s="1047"/>
      <c r="U410" s="1047"/>
      <c r="V410" s="1047">
        <v>0</v>
      </c>
      <c r="W410" s="1047"/>
      <c r="X410" s="1047"/>
      <c r="Y410" s="1047">
        <v>0</v>
      </c>
      <c r="Z410" s="1047"/>
      <c r="AA410" s="1047"/>
      <c r="AB410" s="1047">
        <v>0</v>
      </c>
      <c r="AC410" s="1047"/>
      <c r="AD410" s="1047"/>
      <c r="AE410" s="1047">
        <v>0</v>
      </c>
      <c r="AF410" s="1047"/>
      <c r="AG410" s="1047"/>
    </row>
    <row r="411" spans="1:34" s="537" customFormat="1" x14ac:dyDescent="0.2">
      <c r="A411" s="549"/>
      <c r="D411" s="585"/>
      <c r="E411" s="585"/>
      <c r="F411" s="585"/>
      <c r="G411" s="585"/>
    </row>
    <row r="412" spans="1:34" s="537" customFormat="1" ht="15" thickBot="1" x14ac:dyDescent="0.25">
      <c r="A412" s="549"/>
      <c r="D412" s="585"/>
      <c r="E412" s="585"/>
      <c r="F412" s="585"/>
      <c r="G412" s="585"/>
    </row>
    <row r="413" spans="1:34" s="537" customFormat="1" ht="15" thickBot="1" x14ac:dyDescent="0.25">
      <c r="A413" s="549" t="s">
        <v>1351</v>
      </c>
      <c r="D413" s="1040" t="s">
        <v>20</v>
      </c>
      <c r="E413" s="1041"/>
      <c r="F413" s="1041"/>
      <c r="G413" s="1041"/>
      <c r="H413" s="1041"/>
      <c r="I413" s="1042"/>
      <c r="J413" s="999" t="s">
        <v>3</v>
      </c>
      <c r="K413" s="999"/>
      <c r="L413" s="999"/>
      <c r="M413" s="999"/>
      <c r="N413" s="999"/>
      <c r="O413" s="999"/>
      <c r="P413" s="999"/>
      <c r="Q413" s="999"/>
      <c r="R413" s="999"/>
      <c r="S413" s="999"/>
      <c r="T413" s="999"/>
      <c r="U413" s="999"/>
      <c r="V413" s="999"/>
      <c r="W413" s="999"/>
      <c r="X413" s="999"/>
      <c r="Y413" s="999"/>
      <c r="Z413" s="999"/>
      <c r="AA413" s="999"/>
      <c r="AB413" s="999"/>
      <c r="AC413" s="999"/>
      <c r="AD413" s="999"/>
      <c r="AE413" s="999"/>
      <c r="AF413" s="999"/>
      <c r="AG413" s="999"/>
    </row>
    <row r="414" spans="1:34" s="537" customFormat="1" ht="15" thickBot="1" x14ac:dyDescent="0.25">
      <c r="A414" s="549"/>
      <c r="D414" s="1043"/>
      <c r="E414" s="1044"/>
      <c r="F414" s="1044"/>
      <c r="G414" s="1044"/>
      <c r="H414" s="1044"/>
      <c r="I414" s="1045"/>
      <c r="J414" s="1046" t="s">
        <v>405</v>
      </c>
      <c r="K414" s="1046"/>
      <c r="L414" s="1046"/>
      <c r="M414" s="1046" t="s">
        <v>21</v>
      </c>
      <c r="N414" s="1046"/>
      <c r="O414" s="1046"/>
      <c r="P414" s="1046" t="s">
        <v>406</v>
      </c>
      <c r="Q414" s="1046"/>
      <c r="R414" s="1046"/>
      <c r="S414" s="1046" t="s">
        <v>22</v>
      </c>
      <c r="T414" s="1046"/>
      <c r="U414" s="1046"/>
      <c r="V414" s="1046" t="s">
        <v>23</v>
      </c>
      <c r="W414" s="1046"/>
      <c r="X414" s="1046"/>
      <c r="Y414" s="1046" t="s">
        <v>407</v>
      </c>
      <c r="Z414" s="1046"/>
      <c r="AA414" s="1046"/>
      <c r="AB414" s="1046" t="s">
        <v>24</v>
      </c>
      <c r="AC414" s="1046"/>
      <c r="AD414" s="1046"/>
      <c r="AE414" s="1046" t="s">
        <v>14</v>
      </c>
      <c r="AF414" s="1046"/>
      <c r="AG414" s="1046"/>
    </row>
    <row r="415" spans="1:34" s="537" customFormat="1" ht="15" thickBot="1" x14ac:dyDescent="0.25">
      <c r="A415" s="549"/>
      <c r="D415" s="1051" t="s">
        <v>25</v>
      </c>
      <c r="E415" s="1051"/>
      <c r="F415" s="1051"/>
      <c r="G415" s="1051"/>
      <c r="H415" s="1051"/>
      <c r="I415" s="1051"/>
      <c r="J415" s="1051"/>
      <c r="K415" s="1051"/>
      <c r="L415" s="1051"/>
      <c r="M415" s="1051"/>
      <c r="N415" s="1051"/>
      <c r="O415" s="1051"/>
      <c r="P415" s="1051"/>
      <c r="Q415" s="1051"/>
      <c r="R415" s="1051"/>
      <c r="S415" s="1051"/>
      <c r="T415" s="1051"/>
      <c r="U415" s="1051"/>
      <c r="V415" s="1051"/>
      <c r="W415" s="1051"/>
      <c r="X415" s="1051"/>
      <c r="Y415" s="1051"/>
      <c r="Z415" s="1051"/>
      <c r="AA415" s="1051"/>
      <c r="AB415" s="1051"/>
      <c r="AC415" s="1051"/>
      <c r="AD415" s="1051"/>
      <c r="AE415" s="1051"/>
      <c r="AF415" s="1051"/>
      <c r="AG415" s="1051"/>
      <c r="AH415" s="558"/>
    </row>
    <row r="416" spans="1:34" s="537" customFormat="1" ht="21.75" customHeight="1" x14ac:dyDescent="0.2">
      <c r="A416" s="549"/>
      <c r="D416" s="1015" t="s">
        <v>26</v>
      </c>
      <c r="E416" s="1015"/>
      <c r="F416" s="1015"/>
      <c r="G416" s="1015"/>
      <c r="H416" s="1015"/>
      <c r="I416" s="1015"/>
      <c r="J416" s="1071"/>
      <c r="K416" s="1071"/>
      <c r="L416" s="1071"/>
      <c r="M416" s="1071">
        <v>738</v>
      </c>
      <c r="N416" s="1071"/>
      <c r="O416" s="1071"/>
      <c r="P416" s="1071"/>
      <c r="Q416" s="1071"/>
      <c r="R416" s="1071"/>
      <c r="S416" s="1071"/>
      <c r="T416" s="1071"/>
      <c r="U416" s="1071"/>
      <c r="V416" s="1071"/>
      <c r="W416" s="1071"/>
      <c r="X416" s="1071"/>
      <c r="Y416" s="1071"/>
      <c r="Z416" s="1071"/>
      <c r="AA416" s="1071"/>
      <c r="AB416" s="1071"/>
      <c r="AC416" s="1071"/>
      <c r="AD416" s="1071"/>
      <c r="AE416" s="1037">
        <v>738</v>
      </c>
      <c r="AF416" s="1037"/>
      <c r="AG416" s="1037"/>
    </row>
    <row r="417" spans="1:34" s="537" customFormat="1" x14ac:dyDescent="0.2">
      <c r="A417" s="549"/>
      <c r="D417" s="1007" t="s">
        <v>27</v>
      </c>
      <c r="E417" s="1007"/>
      <c r="F417" s="1007"/>
      <c r="G417" s="1007"/>
      <c r="H417" s="1007"/>
      <c r="I417" s="1007"/>
      <c r="J417" s="990"/>
      <c r="K417" s="990"/>
      <c r="L417" s="990"/>
      <c r="M417" s="990"/>
      <c r="N417" s="990"/>
      <c r="O417" s="990"/>
      <c r="P417" s="990"/>
      <c r="Q417" s="990"/>
      <c r="R417" s="990"/>
      <c r="S417" s="990"/>
      <c r="T417" s="990"/>
      <c r="U417" s="990"/>
      <c r="V417" s="990"/>
      <c r="W417" s="990"/>
      <c r="X417" s="990"/>
      <c r="Y417" s="990"/>
      <c r="Z417" s="990"/>
      <c r="AA417" s="990"/>
      <c r="AB417" s="990"/>
      <c r="AC417" s="990"/>
      <c r="AD417" s="990"/>
      <c r="AE417" s="991">
        <v>0</v>
      </c>
      <c r="AF417" s="991"/>
      <c r="AG417" s="991"/>
    </row>
    <row r="418" spans="1:34" s="537" customFormat="1" x14ac:dyDescent="0.2">
      <c r="A418" s="549"/>
      <c r="D418" s="1007" t="s">
        <v>28</v>
      </c>
      <c r="E418" s="1007"/>
      <c r="F418" s="1007"/>
      <c r="G418" s="1007"/>
      <c r="H418" s="1007"/>
      <c r="I418" s="1007"/>
      <c r="J418" s="990"/>
      <c r="K418" s="990"/>
      <c r="L418" s="990"/>
      <c r="M418" s="990"/>
      <c r="N418" s="990"/>
      <c r="O418" s="990"/>
      <c r="P418" s="990"/>
      <c r="Q418" s="990"/>
      <c r="R418" s="990"/>
      <c r="S418" s="990"/>
      <c r="T418" s="990"/>
      <c r="U418" s="990"/>
      <c r="V418" s="990"/>
      <c r="W418" s="990"/>
      <c r="X418" s="990"/>
      <c r="Y418" s="990"/>
      <c r="Z418" s="990"/>
      <c r="AA418" s="990"/>
      <c r="AB418" s="990"/>
      <c r="AC418" s="990"/>
      <c r="AD418" s="990"/>
      <c r="AE418" s="991">
        <v>0</v>
      </c>
      <c r="AF418" s="991"/>
      <c r="AG418" s="991"/>
    </row>
    <row r="419" spans="1:34" s="537" customFormat="1" x14ac:dyDescent="0.2">
      <c r="A419" s="549"/>
      <c r="D419" s="1007" t="s">
        <v>29</v>
      </c>
      <c r="E419" s="1007"/>
      <c r="F419" s="1007"/>
      <c r="G419" s="1007"/>
      <c r="H419" s="1007"/>
      <c r="I419" s="1007"/>
      <c r="J419" s="990"/>
      <c r="K419" s="990"/>
      <c r="L419" s="990"/>
      <c r="M419" s="990"/>
      <c r="N419" s="990"/>
      <c r="O419" s="990"/>
      <c r="P419" s="990"/>
      <c r="Q419" s="990"/>
      <c r="R419" s="990"/>
      <c r="S419" s="990"/>
      <c r="T419" s="990"/>
      <c r="U419" s="990"/>
      <c r="V419" s="990"/>
      <c r="W419" s="990"/>
      <c r="X419" s="990"/>
      <c r="Y419" s="990"/>
      <c r="Z419" s="990"/>
      <c r="AA419" s="990"/>
      <c r="AB419" s="990"/>
      <c r="AC419" s="990"/>
      <c r="AD419" s="990"/>
      <c r="AE419" s="991">
        <v>0</v>
      </c>
      <c r="AF419" s="991"/>
      <c r="AG419" s="991"/>
    </row>
    <row r="420" spans="1:34" s="537" customFormat="1" ht="21.75" customHeight="1" thickBot="1" x14ac:dyDescent="0.25">
      <c r="A420" s="549"/>
      <c r="D420" s="1008" t="s">
        <v>30</v>
      </c>
      <c r="E420" s="1008"/>
      <c r="F420" s="1008"/>
      <c r="G420" s="1008"/>
      <c r="H420" s="1008"/>
      <c r="I420" s="1008"/>
      <c r="J420" s="1047">
        <v>0</v>
      </c>
      <c r="K420" s="1047"/>
      <c r="L420" s="1047"/>
      <c r="M420" s="1047">
        <v>738</v>
      </c>
      <c r="N420" s="1047"/>
      <c r="O420" s="1047"/>
      <c r="P420" s="1047">
        <v>0</v>
      </c>
      <c r="Q420" s="1047"/>
      <c r="R420" s="1047"/>
      <c r="S420" s="1047">
        <v>0</v>
      </c>
      <c r="T420" s="1047"/>
      <c r="U420" s="1047"/>
      <c r="V420" s="1047">
        <v>0</v>
      </c>
      <c r="W420" s="1047"/>
      <c r="X420" s="1047"/>
      <c r="Y420" s="1047">
        <v>0</v>
      </c>
      <c r="Z420" s="1047"/>
      <c r="AA420" s="1047"/>
      <c r="AB420" s="1047">
        <v>0</v>
      </c>
      <c r="AC420" s="1047"/>
      <c r="AD420" s="1047"/>
      <c r="AE420" s="1047">
        <v>738</v>
      </c>
      <c r="AF420" s="1047"/>
      <c r="AG420" s="1047"/>
    </row>
    <row r="421" spans="1:34" s="537" customFormat="1" ht="15" thickBot="1" x14ac:dyDescent="0.25">
      <c r="A421" s="549"/>
      <c r="D421" s="1051" t="s">
        <v>31</v>
      </c>
      <c r="E421" s="1051"/>
      <c r="F421" s="1051"/>
      <c r="G421" s="1051"/>
      <c r="H421" s="1051"/>
      <c r="I421" s="1051"/>
      <c r="J421" s="1051"/>
      <c r="K421" s="1051"/>
      <c r="L421" s="1051"/>
      <c r="M421" s="1051"/>
      <c r="N421" s="1051"/>
      <c r="O421" s="1051"/>
      <c r="P421" s="1051"/>
      <c r="Q421" s="1051"/>
      <c r="R421" s="1051"/>
      <c r="S421" s="1051"/>
      <c r="T421" s="1051"/>
      <c r="U421" s="1051"/>
      <c r="V421" s="1051"/>
      <c r="W421" s="1051"/>
      <c r="X421" s="1051"/>
      <c r="Y421" s="1051"/>
      <c r="Z421" s="1051"/>
      <c r="AA421" s="1051"/>
      <c r="AB421" s="1051"/>
      <c r="AC421" s="1051"/>
      <c r="AD421" s="1051"/>
      <c r="AE421" s="1051"/>
      <c r="AF421" s="1051"/>
      <c r="AG421" s="1051"/>
      <c r="AH421" s="558"/>
    </row>
    <row r="422" spans="1:34" s="537" customFormat="1" ht="21.75" customHeight="1" x14ac:dyDescent="0.2">
      <c r="A422" s="549"/>
      <c r="D422" s="1062" t="s">
        <v>32</v>
      </c>
      <c r="E422" s="1063"/>
      <c r="F422" s="1063"/>
      <c r="G422" s="1063"/>
      <c r="H422" s="1063"/>
      <c r="I422" s="1064"/>
      <c r="J422" s="1065"/>
      <c r="K422" s="1066"/>
      <c r="L422" s="1067"/>
      <c r="M422" s="1065">
        <v>738</v>
      </c>
      <c r="N422" s="1066"/>
      <c r="O422" s="1067"/>
      <c r="P422" s="1065"/>
      <c r="Q422" s="1066"/>
      <c r="R422" s="1067"/>
      <c r="S422" s="1065"/>
      <c r="T422" s="1066"/>
      <c r="U422" s="1067"/>
      <c r="V422" s="1065"/>
      <c r="W422" s="1066"/>
      <c r="X422" s="1067"/>
      <c r="Y422" s="1065"/>
      <c r="Z422" s="1066"/>
      <c r="AA422" s="1067"/>
      <c r="AB422" s="1065"/>
      <c r="AC422" s="1066"/>
      <c r="AD422" s="1067"/>
      <c r="AE422" s="1068">
        <v>738</v>
      </c>
      <c r="AF422" s="1069"/>
      <c r="AG422" s="1070"/>
    </row>
    <row r="423" spans="1:34" s="537" customFormat="1" x14ac:dyDescent="0.2">
      <c r="A423" s="549"/>
      <c r="D423" s="1053" t="s">
        <v>27</v>
      </c>
      <c r="E423" s="1054"/>
      <c r="F423" s="1054"/>
      <c r="G423" s="1054"/>
      <c r="H423" s="1054"/>
      <c r="I423" s="1055"/>
      <c r="J423" s="1056"/>
      <c r="K423" s="1057"/>
      <c r="L423" s="1058"/>
      <c r="M423" s="1056"/>
      <c r="N423" s="1057"/>
      <c r="O423" s="1058"/>
      <c r="P423" s="1056"/>
      <c r="Q423" s="1057"/>
      <c r="R423" s="1058"/>
      <c r="S423" s="1056"/>
      <c r="T423" s="1057"/>
      <c r="U423" s="1058"/>
      <c r="V423" s="1056"/>
      <c r="W423" s="1057"/>
      <c r="X423" s="1058"/>
      <c r="Y423" s="1056"/>
      <c r="Z423" s="1057"/>
      <c r="AA423" s="1058"/>
      <c r="AB423" s="1056"/>
      <c r="AC423" s="1057"/>
      <c r="AD423" s="1058"/>
      <c r="AE423" s="1059">
        <v>0</v>
      </c>
      <c r="AF423" s="1060"/>
      <c r="AG423" s="1061"/>
    </row>
    <row r="424" spans="1:34" s="537" customFormat="1" x14ac:dyDescent="0.2">
      <c r="A424" s="549"/>
      <c r="D424" s="1053" t="s">
        <v>28</v>
      </c>
      <c r="E424" s="1054"/>
      <c r="F424" s="1054"/>
      <c r="G424" s="1054"/>
      <c r="H424" s="1054"/>
      <c r="I424" s="1055"/>
      <c r="J424" s="1056"/>
      <c r="K424" s="1057"/>
      <c r="L424" s="1058"/>
      <c r="M424" s="1056"/>
      <c r="N424" s="1057"/>
      <c r="O424" s="1058"/>
      <c r="P424" s="1056"/>
      <c r="Q424" s="1057"/>
      <c r="R424" s="1058"/>
      <c r="S424" s="1056"/>
      <c r="T424" s="1057"/>
      <c r="U424" s="1058"/>
      <c r="V424" s="1056"/>
      <c r="W424" s="1057"/>
      <c r="X424" s="1058"/>
      <c r="Y424" s="1056"/>
      <c r="Z424" s="1057"/>
      <c r="AA424" s="1058"/>
      <c r="AB424" s="1056"/>
      <c r="AC424" s="1057"/>
      <c r="AD424" s="1058"/>
      <c r="AE424" s="1059">
        <v>0</v>
      </c>
      <c r="AF424" s="1060"/>
      <c r="AG424" s="1061"/>
    </row>
    <row r="425" spans="1:34" s="537" customFormat="1" x14ac:dyDescent="0.2">
      <c r="A425" s="549"/>
      <c r="D425" s="1007" t="s">
        <v>29</v>
      </c>
      <c r="E425" s="1007"/>
      <c r="F425" s="1007"/>
      <c r="G425" s="1007"/>
      <c r="H425" s="1007"/>
      <c r="I425" s="1007"/>
      <c r="J425" s="990"/>
      <c r="K425" s="990"/>
      <c r="L425" s="990"/>
      <c r="M425" s="990"/>
      <c r="N425" s="990"/>
      <c r="O425" s="990"/>
      <c r="P425" s="990"/>
      <c r="Q425" s="990"/>
      <c r="R425" s="990"/>
      <c r="S425" s="990"/>
      <c r="T425" s="990"/>
      <c r="U425" s="990"/>
      <c r="V425" s="990"/>
      <c r="W425" s="990"/>
      <c r="X425" s="990"/>
      <c r="Y425" s="990"/>
      <c r="Z425" s="990"/>
      <c r="AA425" s="990"/>
      <c r="AB425" s="990"/>
      <c r="AC425" s="990"/>
      <c r="AD425" s="990"/>
      <c r="AE425" s="991">
        <v>0</v>
      </c>
      <c r="AF425" s="991"/>
      <c r="AG425" s="991"/>
    </row>
    <row r="426" spans="1:34" s="537" customFormat="1" ht="21.75" customHeight="1" thickBot="1" x14ac:dyDescent="0.25">
      <c r="A426" s="549"/>
      <c r="D426" s="1048" t="s">
        <v>30</v>
      </c>
      <c r="E426" s="1049"/>
      <c r="F426" s="1049"/>
      <c r="G426" s="1049"/>
      <c r="H426" s="1049"/>
      <c r="I426" s="1050"/>
      <c r="J426" s="1047">
        <v>0</v>
      </c>
      <c r="K426" s="1047"/>
      <c r="L426" s="1047"/>
      <c r="M426" s="1047">
        <v>738</v>
      </c>
      <c r="N426" s="1047"/>
      <c r="O426" s="1047"/>
      <c r="P426" s="1047">
        <v>0</v>
      </c>
      <c r="Q426" s="1047"/>
      <c r="R426" s="1047"/>
      <c r="S426" s="1047">
        <v>0</v>
      </c>
      <c r="T426" s="1047"/>
      <c r="U426" s="1047"/>
      <c r="V426" s="1047">
        <v>0</v>
      </c>
      <c r="W426" s="1047"/>
      <c r="X426" s="1047"/>
      <c r="Y426" s="1047">
        <v>0</v>
      </c>
      <c r="Z426" s="1047"/>
      <c r="AA426" s="1047"/>
      <c r="AB426" s="1047">
        <v>0</v>
      </c>
      <c r="AC426" s="1047"/>
      <c r="AD426" s="1047"/>
      <c r="AE426" s="1047">
        <v>738</v>
      </c>
      <c r="AF426" s="1047"/>
      <c r="AG426" s="1047"/>
    </row>
    <row r="427" spans="1:34" s="537" customFormat="1" ht="15" thickBot="1" x14ac:dyDescent="0.25">
      <c r="A427" s="549"/>
      <c r="D427" s="1051" t="s">
        <v>33</v>
      </c>
      <c r="E427" s="1051"/>
      <c r="F427" s="1051"/>
      <c r="G427" s="1051"/>
      <c r="H427" s="1051"/>
      <c r="I427" s="1051"/>
      <c r="J427" s="1051"/>
      <c r="K427" s="1051"/>
      <c r="L427" s="1051"/>
      <c r="M427" s="1051"/>
      <c r="N427" s="1051"/>
      <c r="O427" s="1051"/>
      <c r="P427" s="1051"/>
      <c r="Q427" s="1051"/>
      <c r="R427" s="1051"/>
      <c r="S427" s="1051"/>
      <c r="T427" s="1051"/>
      <c r="U427" s="1051"/>
      <c r="V427" s="1051"/>
      <c r="W427" s="1051"/>
      <c r="X427" s="1051"/>
      <c r="Y427" s="1051"/>
      <c r="Z427" s="1051"/>
      <c r="AA427" s="1051"/>
      <c r="AB427" s="1051"/>
      <c r="AC427" s="1051"/>
      <c r="AD427" s="1051"/>
      <c r="AE427" s="1051"/>
      <c r="AF427" s="1051"/>
      <c r="AG427" s="1051"/>
      <c r="AH427" s="558"/>
    </row>
    <row r="428" spans="1:34" s="537" customFormat="1" ht="21.75" customHeight="1" x14ac:dyDescent="0.2">
      <c r="A428" s="549"/>
      <c r="D428" s="1062" t="s">
        <v>32</v>
      </c>
      <c r="E428" s="1063"/>
      <c r="F428" s="1063"/>
      <c r="G428" s="1063"/>
      <c r="H428" s="1063"/>
      <c r="I428" s="1064"/>
      <c r="J428" s="1065"/>
      <c r="K428" s="1066"/>
      <c r="L428" s="1067"/>
      <c r="M428" s="1065"/>
      <c r="N428" s="1066"/>
      <c r="O428" s="1067"/>
      <c r="P428" s="1065"/>
      <c r="Q428" s="1066"/>
      <c r="R428" s="1067"/>
      <c r="S428" s="1065"/>
      <c r="T428" s="1066"/>
      <c r="U428" s="1067"/>
      <c r="V428" s="1065"/>
      <c r="W428" s="1066"/>
      <c r="X428" s="1067"/>
      <c r="Y428" s="1065"/>
      <c r="Z428" s="1066"/>
      <c r="AA428" s="1067"/>
      <c r="AB428" s="1065"/>
      <c r="AC428" s="1066"/>
      <c r="AD428" s="1067"/>
      <c r="AE428" s="1068">
        <v>0</v>
      </c>
      <c r="AF428" s="1069"/>
      <c r="AG428" s="1070"/>
    </row>
    <row r="429" spans="1:34" s="537" customFormat="1" x14ac:dyDescent="0.2">
      <c r="A429" s="549"/>
      <c r="D429" s="1053" t="s">
        <v>27</v>
      </c>
      <c r="E429" s="1054"/>
      <c r="F429" s="1054"/>
      <c r="G429" s="1054"/>
      <c r="H429" s="1054"/>
      <c r="I429" s="1055"/>
      <c r="J429" s="1056"/>
      <c r="K429" s="1057"/>
      <c r="L429" s="1058"/>
      <c r="M429" s="1056"/>
      <c r="N429" s="1057"/>
      <c r="O429" s="1058"/>
      <c r="P429" s="1056"/>
      <c r="Q429" s="1057"/>
      <c r="R429" s="1058"/>
      <c r="S429" s="1056"/>
      <c r="T429" s="1057"/>
      <c r="U429" s="1058"/>
      <c r="V429" s="1056"/>
      <c r="W429" s="1057"/>
      <c r="X429" s="1058"/>
      <c r="Y429" s="1056"/>
      <c r="Z429" s="1057"/>
      <c r="AA429" s="1058"/>
      <c r="AB429" s="1056"/>
      <c r="AC429" s="1057"/>
      <c r="AD429" s="1058"/>
      <c r="AE429" s="1059">
        <v>0</v>
      </c>
      <c r="AF429" s="1060"/>
      <c r="AG429" s="1061"/>
    </row>
    <row r="430" spans="1:34" s="537" customFormat="1" x14ac:dyDescent="0.2">
      <c r="A430" s="549"/>
      <c r="D430" s="1053" t="s">
        <v>28</v>
      </c>
      <c r="E430" s="1054"/>
      <c r="F430" s="1054"/>
      <c r="G430" s="1054"/>
      <c r="H430" s="1054"/>
      <c r="I430" s="1055"/>
      <c r="J430" s="1056"/>
      <c r="K430" s="1057"/>
      <c r="L430" s="1058"/>
      <c r="M430" s="1056"/>
      <c r="N430" s="1057"/>
      <c r="O430" s="1058"/>
      <c r="P430" s="1056"/>
      <c r="Q430" s="1057"/>
      <c r="R430" s="1058"/>
      <c r="S430" s="1056"/>
      <c r="T430" s="1057"/>
      <c r="U430" s="1058"/>
      <c r="V430" s="1056"/>
      <c r="W430" s="1057"/>
      <c r="X430" s="1058"/>
      <c r="Y430" s="1056"/>
      <c r="Z430" s="1057"/>
      <c r="AA430" s="1058"/>
      <c r="AB430" s="1056"/>
      <c r="AC430" s="1057"/>
      <c r="AD430" s="1058"/>
      <c r="AE430" s="1059">
        <v>0</v>
      </c>
      <c r="AF430" s="1060"/>
      <c r="AG430" s="1061"/>
    </row>
    <row r="431" spans="1:34" s="537" customFormat="1" x14ac:dyDescent="0.2">
      <c r="A431" s="549"/>
      <c r="D431" s="1007" t="s">
        <v>29</v>
      </c>
      <c r="E431" s="1007"/>
      <c r="F431" s="1007"/>
      <c r="G431" s="1007"/>
      <c r="H431" s="1007"/>
      <c r="I431" s="1007"/>
      <c r="J431" s="990"/>
      <c r="K431" s="990"/>
      <c r="L431" s="990"/>
      <c r="M431" s="990"/>
      <c r="N431" s="990"/>
      <c r="O431" s="990"/>
      <c r="P431" s="990"/>
      <c r="Q431" s="990"/>
      <c r="R431" s="990"/>
      <c r="S431" s="990"/>
      <c r="T431" s="990"/>
      <c r="U431" s="990"/>
      <c r="V431" s="990"/>
      <c r="W431" s="990"/>
      <c r="X431" s="990"/>
      <c r="Y431" s="990"/>
      <c r="Z431" s="990"/>
      <c r="AA431" s="990"/>
      <c r="AB431" s="990"/>
      <c r="AC431" s="990"/>
      <c r="AD431" s="990"/>
      <c r="AE431" s="991">
        <v>0</v>
      </c>
      <c r="AF431" s="991"/>
      <c r="AG431" s="991"/>
    </row>
    <row r="432" spans="1:34" s="537" customFormat="1" ht="21.75" customHeight="1" thickBot="1" x14ac:dyDescent="0.25">
      <c r="A432" s="549"/>
      <c r="D432" s="1048" t="s">
        <v>30</v>
      </c>
      <c r="E432" s="1049"/>
      <c r="F432" s="1049"/>
      <c r="G432" s="1049"/>
      <c r="H432" s="1049"/>
      <c r="I432" s="1050"/>
      <c r="J432" s="1047">
        <v>0</v>
      </c>
      <c r="K432" s="1047"/>
      <c r="L432" s="1047"/>
      <c r="M432" s="1047">
        <v>0</v>
      </c>
      <c r="N432" s="1047"/>
      <c r="O432" s="1047"/>
      <c r="P432" s="1047">
        <v>0</v>
      </c>
      <c r="Q432" s="1047"/>
      <c r="R432" s="1047"/>
      <c r="S432" s="1047">
        <v>0</v>
      </c>
      <c r="T432" s="1047"/>
      <c r="U432" s="1047"/>
      <c r="V432" s="1047">
        <v>0</v>
      </c>
      <c r="W432" s="1047"/>
      <c r="X432" s="1047"/>
      <c r="Y432" s="1047">
        <v>0</v>
      </c>
      <c r="Z432" s="1047"/>
      <c r="AA432" s="1047"/>
      <c r="AB432" s="1047">
        <v>0</v>
      </c>
      <c r="AC432" s="1047"/>
      <c r="AD432" s="1047"/>
      <c r="AE432" s="1047">
        <v>0</v>
      </c>
      <c r="AF432" s="1047"/>
      <c r="AG432" s="1047"/>
    </row>
    <row r="433" spans="1:34" s="537" customFormat="1" ht="15" thickBot="1" x14ac:dyDescent="0.25">
      <c r="A433" s="549"/>
      <c r="D433" s="1051" t="s">
        <v>34</v>
      </c>
      <c r="E433" s="1051"/>
      <c r="F433" s="1051"/>
      <c r="G433" s="1051"/>
      <c r="H433" s="1051"/>
      <c r="I433" s="1051"/>
      <c r="J433" s="1051"/>
      <c r="K433" s="1051"/>
      <c r="L433" s="1051"/>
      <c r="M433" s="1051"/>
      <c r="N433" s="1051"/>
      <c r="O433" s="1051"/>
      <c r="P433" s="1051"/>
      <c r="Q433" s="1051"/>
      <c r="R433" s="1051"/>
      <c r="S433" s="1051"/>
      <c r="T433" s="1051"/>
      <c r="U433" s="1051"/>
      <c r="V433" s="1051"/>
      <c r="W433" s="1051"/>
      <c r="X433" s="1051"/>
      <c r="Y433" s="1051"/>
      <c r="Z433" s="1051"/>
      <c r="AA433" s="1051"/>
      <c r="AB433" s="1051"/>
      <c r="AC433" s="1051"/>
      <c r="AD433" s="1051"/>
      <c r="AE433" s="1051"/>
      <c r="AF433" s="1051"/>
      <c r="AG433" s="1051"/>
      <c r="AH433" s="558"/>
    </row>
    <row r="434" spans="1:34" s="537" customFormat="1" ht="21.75" customHeight="1" x14ac:dyDescent="0.2">
      <c r="A434" s="549"/>
      <c r="D434" s="1038" t="s">
        <v>32</v>
      </c>
      <c r="E434" s="1038"/>
      <c r="F434" s="1038"/>
      <c r="G434" s="1038"/>
      <c r="H434" s="1038"/>
      <c r="I434" s="1038"/>
      <c r="J434" s="1052">
        <v>0</v>
      </c>
      <c r="K434" s="1052"/>
      <c r="L434" s="1052"/>
      <c r="M434" s="1052">
        <v>0</v>
      </c>
      <c r="N434" s="1052"/>
      <c r="O434" s="1052"/>
      <c r="P434" s="1052">
        <v>0</v>
      </c>
      <c r="Q434" s="1052"/>
      <c r="R434" s="1052"/>
      <c r="S434" s="1052">
        <v>0</v>
      </c>
      <c r="T434" s="1052"/>
      <c r="U434" s="1052"/>
      <c r="V434" s="1052">
        <v>0</v>
      </c>
      <c r="W434" s="1052"/>
      <c r="X434" s="1052"/>
      <c r="Y434" s="1052">
        <v>0</v>
      </c>
      <c r="Z434" s="1052"/>
      <c r="AA434" s="1052"/>
      <c r="AB434" s="1052">
        <v>0</v>
      </c>
      <c r="AC434" s="1052"/>
      <c r="AD434" s="1052"/>
      <c r="AE434" s="1052">
        <v>0</v>
      </c>
      <c r="AF434" s="1052"/>
      <c r="AG434" s="1052"/>
    </row>
    <row r="435" spans="1:34" s="537" customFormat="1" ht="21.75" customHeight="1" thickBot="1" x14ac:dyDescent="0.25">
      <c r="A435" s="549"/>
      <c r="D435" s="1008" t="s">
        <v>30</v>
      </c>
      <c r="E435" s="1008"/>
      <c r="F435" s="1008"/>
      <c r="G435" s="1008"/>
      <c r="H435" s="1008"/>
      <c r="I435" s="1008"/>
      <c r="J435" s="1047">
        <v>0</v>
      </c>
      <c r="K435" s="1047"/>
      <c r="L435" s="1047"/>
      <c r="M435" s="1047">
        <v>0</v>
      </c>
      <c r="N435" s="1047"/>
      <c r="O435" s="1047"/>
      <c r="P435" s="1047">
        <v>0</v>
      </c>
      <c r="Q435" s="1047"/>
      <c r="R435" s="1047"/>
      <c r="S435" s="1047">
        <v>0</v>
      </c>
      <c r="T435" s="1047"/>
      <c r="U435" s="1047"/>
      <c r="V435" s="1047">
        <v>0</v>
      </c>
      <c r="W435" s="1047"/>
      <c r="X435" s="1047"/>
      <c r="Y435" s="1047">
        <v>0</v>
      </c>
      <c r="Z435" s="1047"/>
      <c r="AA435" s="1047"/>
      <c r="AB435" s="1047">
        <v>0</v>
      </c>
      <c r="AC435" s="1047"/>
      <c r="AD435" s="1047"/>
      <c r="AE435" s="1047">
        <v>0</v>
      </c>
      <c r="AF435" s="1047"/>
      <c r="AG435" s="1047"/>
    </row>
    <row r="436" spans="1:34" s="537" customFormat="1" x14ac:dyDescent="0.2">
      <c r="A436" s="549"/>
      <c r="D436" s="585"/>
      <c r="E436" s="585"/>
      <c r="F436" s="585"/>
      <c r="G436" s="585"/>
    </row>
    <row r="437" spans="1:34" s="537" customFormat="1" ht="15" thickBot="1" x14ac:dyDescent="0.25">
      <c r="A437" s="549"/>
    </row>
    <row r="438" spans="1:34" s="537" customFormat="1" ht="31.5" customHeight="1" thickBot="1" x14ac:dyDescent="0.25">
      <c r="A438" s="549">
        <v>4</v>
      </c>
      <c r="D438" s="999" t="s">
        <v>20</v>
      </c>
      <c r="E438" s="999"/>
      <c r="F438" s="999"/>
      <c r="G438" s="999"/>
      <c r="H438" s="999"/>
      <c r="I438" s="999"/>
      <c r="J438" s="999"/>
      <c r="K438" s="999"/>
      <c r="L438" s="999"/>
      <c r="M438" s="999"/>
      <c r="N438" s="999"/>
      <c r="O438" s="999"/>
      <c r="P438" s="999"/>
      <c r="Q438" s="999"/>
      <c r="R438" s="999"/>
      <c r="S438" s="999" t="s">
        <v>36</v>
      </c>
      <c r="T438" s="999"/>
      <c r="U438" s="999"/>
      <c r="V438" s="999"/>
      <c r="W438" s="999"/>
      <c r="X438" s="999"/>
      <c r="Y438" s="999"/>
      <c r="Z438" s="999"/>
      <c r="AA438" s="999"/>
      <c r="AB438" s="999"/>
      <c r="AC438" s="999"/>
      <c r="AD438" s="999"/>
      <c r="AE438" s="999"/>
      <c r="AF438" s="999"/>
      <c r="AG438" s="999"/>
    </row>
    <row r="439" spans="1:34" s="537" customFormat="1" ht="31.5" customHeight="1" x14ac:dyDescent="0.2">
      <c r="A439" s="549"/>
      <c r="D439" s="998" t="s">
        <v>37</v>
      </c>
      <c r="E439" s="998"/>
      <c r="F439" s="998"/>
      <c r="G439" s="998"/>
      <c r="H439" s="998"/>
      <c r="I439" s="998"/>
      <c r="J439" s="998"/>
      <c r="K439" s="998"/>
      <c r="L439" s="998"/>
      <c r="M439" s="998"/>
      <c r="N439" s="998"/>
      <c r="O439" s="998"/>
      <c r="P439" s="998"/>
      <c r="Q439" s="998"/>
      <c r="R439" s="998"/>
      <c r="S439" s="1179">
        <v>0</v>
      </c>
      <c r="T439" s="1179"/>
      <c r="U439" s="1179"/>
      <c r="V439" s="1179"/>
      <c r="W439" s="1179"/>
      <c r="X439" s="1179"/>
      <c r="Y439" s="1179"/>
      <c r="Z439" s="1179"/>
      <c r="AA439" s="1179"/>
      <c r="AB439" s="1179"/>
      <c r="AC439" s="1179"/>
      <c r="AD439" s="1179"/>
      <c r="AE439" s="1179"/>
      <c r="AF439" s="1179"/>
      <c r="AG439" s="1179"/>
    </row>
    <row r="440" spans="1:34" s="537" customFormat="1" ht="31.5" customHeight="1" thickBot="1" x14ac:dyDescent="0.25">
      <c r="A440" s="549"/>
      <c r="D440" s="1125" t="s">
        <v>38</v>
      </c>
      <c r="E440" s="1125"/>
      <c r="F440" s="1125"/>
      <c r="G440" s="1125"/>
      <c r="H440" s="1125"/>
      <c r="I440" s="1125"/>
      <c r="J440" s="1125"/>
      <c r="K440" s="1125"/>
      <c r="L440" s="1125"/>
      <c r="M440" s="1125"/>
      <c r="N440" s="1125"/>
      <c r="O440" s="1125"/>
      <c r="P440" s="1125"/>
      <c r="Q440" s="1125"/>
      <c r="R440" s="1125"/>
      <c r="S440" s="1106">
        <v>0</v>
      </c>
      <c r="T440" s="1106"/>
      <c r="U440" s="1106"/>
      <c r="V440" s="1106"/>
      <c r="W440" s="1106"/>
      <c r="X440" s="1106"/>
      <c r="Y440" s="1106"/>
      <c r="Z440" s="1106"/>
      <c r="AA440" s="1106"/>
      <c r="AB440" s="1106"/>
      <c r="AC440" s="1106"/>
      <c r="AD440" s="1106"/>
      <c r="AE440" s="1106"/>
      <c r="AF440" s="1106"/>
      <c r="AG440" s="1106"/>
    </row>
    <row r="441" spans="1:34" s="537" customFormat="1" x14ac:dyDescent="0.2">
      <c r="A441" s="549"/>
    </row>
    <row r="442" spans="1:34" s="537" customFormat="1" x14ac:dyDescent="0.2">
      <c r="A442" s="549"/>
      <c r="D442" s="536" t="s">
        <v>1352</v>
      </c>
      <c r="E442" s="581"/>
      <c r="F442" s="581"/>
      <c r="G442" s="581"/>
      <c r="H442" s="581"/>
      <c r="I442" s="581"/>
      <c r="J442" s="581"/>
      <c r="K442" s="581"/>
      <c r="L442" s="581"/>
      <c r="M442" s="581"/>
      <c r="N442" s="581"/>
      <c r="O442" s="581"/>
      <c r="P442" s="581"/>
      <c r="Q442" s="581"/>
      <c r="R442" s="581"/>
      <c r="S442" s="581"/>
      <c r="T442" s="581"/>
      <c r="U442" s="581"/>
      <c r="V442" s="581"/>
      <c r="W442" s="581"/>
      <c r="X442" s="581"/>
      <c r="Y442" s="581"/>
      <c r="Z442" s="581"/>
      <c r="AA442" s="581"/>
      <c r="AB442" s="581"/>
      <c r="AC442" s="581"/>
      <c r="AD442" s="581"/>
      <c r="AE442" s="581"/>
      <c r="AF442" s="581"/>
      <c r="AG442" s="581"/>
    </row>
    <row r="443" spans="1:34" s="537" customFormat="1" x14ac:dyDescent="0.2">
      <c r="A443" s="549"/>
      <c r="E443" s="581"/>
      <c r="F443" s="581"/>
      <c r="G443" s="581"/>
      <c r="H443" s="581"/>
      <c r="I443" s="581"/>
      <c r="J443" s="581"/>
      <c r="K443" s="581"/>
      <c r="L443" s="581"/>
      <c r="M443" s="581"/>
      <c r="N443" s="581"/>
      <c r="O443" s="581"/>
      <c r="P443" s="581"/>
      <c r="Q443" s="581"/>
      <c r="R443" s="581"/>
      <c r="S443" s="581"/>
      <c r="T443" s="581"/>
      <c r="U443" s="581"/>
      <c r="V443" s="581"/>
      <c r="W443" s="581"/>
      <c r="X443" s="581"/>
      <c r="Y443" s="581"/>
      <c r="Z443" s="581"/>
      <c r="AA443" s="581"/>
      <c r="AB443" s="581"/>
      <c r="AC443" s="581"/>
      <c r="AD443" s="581"/>
      <c r="AE443" s="581"/>
      <c r="AF443" s="581"/>
      <c r="AG443" s="581"/>
    </row>
    <row r="444" spans="1:34" s="537" customFormat="1" x14ac:dyDescent="0.2">
      <c r="A444" s="549"/>
      <c r="D444" s="586" t="s">
        <v>1353</v>
      </c>
      <c r="E444" s="581"/>
      <c r="F444" s="581"/>
      <c r="G444" s="581"/>
      <c r="H444" s="581"/>
      <c r="I444" s="581"/>
      <c r="J444" s="581"/>
      <c r="K444" s="581"/>
      <c r="L444" s="581"/>
      <c r="M444" s="581"/>
      <c r="N444" s="581"/>
      <c r="O444" s="581"/>
      <c r="P444" s="581"/>
      <c r="Q444" s="581"/>
      <c r="R444" s="581"/>
      <c r="S444" s="581"/>
      <c r="T444" s="581"/>
      <c r="U444" s="581"/>
      <c r="V444" s="581"/>
      <c r="W444" s="581"/>
      <c r="X444" s="581"/>
      <c r="Y444" s="581"/>
      <c r="Z444" s="581"/>
      <c r="AA444" s="581"/>
      <c r="AB444" s="581"/>
      <c r="AC444" s="581"/>
      <c r="AD444" s="581"/>
      <c r="AE444" s="581"/>
      <c r="AF444" s="581"/>
      <c r="AG444" s="581"/>
    </row>
    <row r="445" spans="1:34" s="537" customFormat="1" ht="15" thickBot="1" x14ac:dyDescent="0.25">
      <c r="A445" s="549"/>
      <c r="D445" s="587"/>
      <c r="E445" s="581"/>
      <c r="F445" s="581"/>
      <c r="G445" s="581"/>
      <c r="H445" s="581"/>
      <c r="I445" s="581"/>
      <c r="J445" s="581"/>
      <c r="K445" s="581"/>
      <c r="L445" s="581"/>
      <c r="M445" s="581"/>
      <c r="N445" s="581"/>
      <c r="O445" s="581"/>
      <c r="P445" s="581"/>
      <c r="Q445" s="581"/>
      <c r="R445" s="581"/>
      <c r="S445" s="581"/>
      <c r="T445" s="581"/>
      <c r="U445" s="581"/>
      <c r="V445" s="581"/>
      <c r="W445" s="581"/>
      <c r="X445" s="581"/>
      <c r="Y445" s="581"/>
      <c r="Z445" s="581"/>
      <c r="AA445" s="581"/>
      <c r="AB445" s="581"/>
      <c r="AC445" s="581"/>
      <c r="AD445" s="581"/>
      <c r="AE445" s="581"/>
      <c r="AF445" s="581"/>
      <c r="AG445" s="581"/>
    </row>
    <row r="446" spans="1:34" s="537" customFormat="1" ht="15.75" customHeight="1" thickBot="1" x14ac:dyDescent="0.25">
      <c r="A446" s="549" t="s">
        <v>1354</v>
      </c>
      <c r="D446" s="1040" t="s">
        <v>40</v>
      </c>
      <c r="E446" s="1041"/>
      <c r="F446" s="1041"/>
      <c r="G446" s="1042"/>
      <c r="H446" s="999" t="s">
        <v>2</v>
      </c>
      <c r="I446" s="999"/>
      <c r="J446" s="999"/>
      <c r="K446" s="999"/>
      <c r="L446" s="999"/>
      <c r="M446" s="999"/>
      <c r="N446" s="999"/>
      <c r="O446" s="999"/>
      <c r="P446" s="999"/>
      <c r="Q446" s="999"/>
      <c r="R446" s="999"/>
      <c r="S446" s="999"/>
      <c r="T446" s="999"/>
      <c r="U446" s="999"/>
      <c r="V446" s="999"/>
      <c r="W446" s="999"/>
      <c r="X446" s="999"/>
      <c r="Y446" s="999"/>
      <c r="Z446" s="999"/>
      <c r="AA446" s="999"/>
      <c r="AB446" s="999"/>
      <c r="AC446" s="999"/>
      <c r="AD446" s="999"/>
      <c r="AE446" s="999"/>
      <c r="AF446" s="999"/>
      <c r="AG446" s="999"/>
      <c r="AH446" s="999"/>
    </row>
    <row r="447" spans="1:34" s="537" customFormat="1" ht="55.5" customHeight="1" thickBot="1" x14ac:dyDescent="0.25">
      <c r="A447" s="549"/>
      <c r="D447" s="1043"/>
      <c r="E447" s="1044"/>
      <c r="F447" s="1044"/>
      <c r="G447" s="1045"/>
      <c r="H447" s="1046" t="s">
        <v>41</v>
      </c>
      <c r="I447" s="1046"/>
      <c r="J447" s="1046"/>
      <c r="K447" s="1046" t="s">
        <v>42</v>
      </c>
      <c r="L447" s="1046"/>
      <c r="M447" s="1046"/>
      <c r="N447" s="1046" t="s">
        <v>43</v>
      </c>
      <c r="O447" s="1046"/>
      <c r="P447" s="1046"/>
      <c r="Q447" s="1046" t="s">
        <v>1355</v>
      </c>
      <c r="R447" s="1046"/>
      <c r="S447" s="1046"/>
      <c r="T447" s="1046" t="s">
        <v>44</v>
      </c>
      <c r="U447" s="1046"/>
      <c r="V447" s="1046"/>
      <c r="W447" s="1046" t="s">
        <v>45</v>
      </c>
      <c r="X447" s="1046"/>
      <c r="Y447" s="1046"/>
      <c r="Z447" s="1046" t="s">
        <v>409</v>
      </c>
      <c r="AA447" s="1046"/>
      <c r="AB447" s="1046"/>
      <c r="AC447" s="1046" t="s">
        <v>46</v>
      </c>
      <c r="AD447" s="1046"/>
      <c r="AE447" s="1046"/>
      <c r="AF447" s="1046" t="s">
        <v>14</v>
      </c>
      <c r="AG447" s="1046"/>
      <c r="AH447" s="1046"/>
    </row>
    <row r="448" spans="1:34" s="537" customFormat="1" ht="15.75" customHeight="1" thickBot="1" x14ac:dyDescent="0.25">
      <c r="A448" s="549"/>
      <c r="D448" s="1012" t="s">
        <v>25</v>
      </c>
      <c r="E448" s="1013"/>
      <c r="F448" s="1013"/>
      <c r="G448" s="1013"/>
      <c r="H448" s="1013"/>
      <c r="I448" s="1013"/>
      <c r="J448" s="1013"/>
      <c r="K448" s="1013"/>
      <c r="L448" s="1013"/>
      <c r="M448" s="1013"/>
      <c r="N448" s="1013"/>
      <c r="O448" s="1013"/>
      <c r="P448" s="1013"/>
      <c r="Q448" s="1013"/>
      <c r="R448" s="1013"/>
      <c r="S448" s="1013"/>
      <c r="T448" s="1013"/>
      <c r="U448" s="1013"/>
      <c r="V448" s="1013"/>
      <c r="W448" s="1013"/>
      <c r="X448" s="1013"/>
      <c r="Y448" s="1013"/>
      <c r="Z448" s="1013"/>
      <c r="AA448" s="1013"/>
      <c r="AB448" s="1013"/>
      <c r="AC448" s="1013"/>
      <c r="AD448" s="1013"/>
      <c r="AE448" s="1013"/>
      <c r="AF448" s="1013"/>
      <c r="AG448" s="1013"/>
      <c r="AH448" s="1014"/>
    </row>
    <row r="449" spans="1:34" s="537" customFormat="1" ht="21.75" customHeight="1" x14ac:dyDescent="0.2">
      <c r="A449" s="549"/>
      <c r="D449" s="1015" t="s">
        <v>26</v>
      </c>
      <c r="E449" s="1015"/>
      <c r="F449" s="1015"/>
      <c r="G449" s="1015"/>
      <c r="H449" s="1016"/>
      <c r="I449" s="1016"/>
      <c r="J449" s="1016"/>
      <c r="K449" s="1017"/>
      <c r="L449" s="1017"/>
      <c r="M449" s="1017"/>
      <c r="N449" s="1017">
        <v>76974.17</v>
      </c>
      <c r="O449" s="1017"/>
      <c r="P449" s="1017"/>
      <c r="Q449" s="1017"/>
      <c r="R449" s="1017"/>
      <c r="S449" s="1017"/>
      <c r="T449" s="1017"/>
      <c r="U449" s="1017"/>
      <c r="V449" s="1017"/>
      <c r="W449" s="1017"/>
      <c r="X449" s="1017"/>
      <c r="Y449" s="1017"/>
      <c r="Z449" s="1017"/>
      <c r="AA449" s="1017"/>
      <c r="AB449" s="1017"/>
      <c r="AC449" s="1017"/>
      <c r="AD449" s="1017"/>
      <c r="AE449" s="1017"/>
      <c r="AF449" s="1037">
        <v>76974.17</v>
      </c>
      <c r="AG449" s="1037"/>
      <c r="AH449" s="1037"/>
    </row>
    <row r="450" spans="1:34" s="537" customFormat="1" x14ac:dyDescent="0.2">
      <c r="A450" s="549"/>
      <c r="D450" s="1007" t="s">
        <v>27</v>
      </c>
      <c r="E450" s="1007"/>
      <c r="F450" s="1007"/>
      <c r="G450" s="1007"/>
      <c r="H450" s="1011"/>
      <c r="I450" s="1011"/>
      <c r="J450" s="1011"/>
      <c r="K450" s="1006"/>
      <c r="L450" s="1006"/>
      <c r="M450" s="1006"/>
      <c r="N450" s="1006"/>
      <c r="O450" s="1006"/>
      <c r="P450" s="1006"/>
      <c r="Q450" s="1006"/>
      <c r="R450" s="1006"/>
      <c r="S450" s="1006"/>
      <c r="T450" s="1006"/>
      <c r="U450" s="1006"/>
      <c r="V450" s="1006"/>
      <c r="W450" s="1006"/>
      <c r="X450" s="1006"/>
      <c r="Y450" s="1006"/>
      <c r="Z450" s="1006">
        <v>2760</v>
      </c>
      <c r="AA450" s="1006"/>
      <c r="AB450" s="1006"/>
      <c r="AC450" s="1006"/>
      <c r="AD450" s="1006"/>
      <c r="AE450" s="1006"/>
      <c r="AF450" s="991">
        <v>2760</v>
      </c>
      <c r="AG450" s="991"/>
      <c r="AH450" s="991"/>
    </row>
    <row r="451" spans="1:34" s="537" customFormat="1" x14ac:dyDescent="0.2">
      <c r="A451" s="549"/>
      <c r="D451" s="1007" t="s">
        <v>28</v>
      </c>
      <c r="E451" s="1007"/>
      <c r="F451" s="1007"/>
      <c r="G451" s="1007"/>
      <c r="H451" s="1011"/>
      <c r="I451" s="1011"/>
      <c r="J451" s="1011"/>
      <c r="K451" s="1006"/>
      <c r="L451" s="1006"/>
      <c r="M451" s="1006"/>
      <c r="N451" s="1006"/>
      <c r="O451" s="1006"/>
      <c r="P451" s="1006"/>
      <c r="Q451" s="1006"/>
      <c r="R451" s="1006"/>
      <c r="S451" s="1006"/>
      <c r="T451" s="1006"/>
      <c r="U451" s="1006"/>
      <c r="V451" s="1006"/>
      <c r="W451" s="1006"/>
      <c r="X451" s="1006"/>
      <c r="Y451" s="1006"/>
      <c r="Z451" s="1006"/>
      <c r="AA451" s="1006"/>
      <c r="AB451" s="1006"/>
      <c r="AC451" s="1006"/>
      <c r="AD451" s="1006"/>
      <c r="AE451" s="1006"/>
      <c r="AF451" s="991">
        <v>0</v>
      </c>
      <c r="AG451" s="991"/>
      <c r="AH451" s="991"/>
    </row>
    <row r="452" spans="1:34" s="537" customFormat="1" x14ac:dyDescent="0.2">
      <c r="A452" s="549"/>
      <c r="D452" s="1007" t="s">
        <v>29</v>
      </c>
      <c r="E452" s="1007"/>
      <c r="F452" s="1007"/>
      <c r="G452" s="1007"/>
      <c r="H452" s="1011"/>
      <c r="I452" s="1011"/>
      <c r="J452" s="1011"/>
      <c r="K452" s="1006"/>
      <c r="L452" s="1006"/>
      <c r="M452" s="1006"/>
      <c r="N452" s="1006">
        <v>2760</v>
      </c>
      <c r="O452" s="1006"/>
      <c r="P452" s="1006"/>
      <c r="Q452" s="1006"/>
      <c r="R452" s="1006"/>
      <c r="S452" s="1006"/>
      <c r="T452" s="1006"/>
      <c r="U452" s="1006"/>
      <c r="V452" s="1006"/>
      <c r="W452" s="1006"/>
      <c r="X452" s="1006"/>
      <c r="Y452" s="1006"/>
      <c r="Z452" s="1006">
        <v>-2760</v>
      </c>
      <c r="AA452" s="1006"/>
      <c r="AB452" s="1006"/>
      <c r="AC452" s="1006"/>
      <c r="AD452" s="1006"/>
      <c r="AE452" s="1006"/>
      <c r="AF452" s="991">
        <v>0</v>
      </c>
      <c r="AG452" s="991"/>
      <c r="AH452" s="991"/>
    </row>
    <row r="453" spans="1:34" s="537" customFormat="1" ht="22.5" customHeight="1" thickBot="1" x14ac:dyDescent="0.25">
      <c r="A453" s="549"/>
      <c r="D453" s="1008" t="s">
        <v>30</v>
      </c>
      <c r="E453" s="1008"/>
      <c r="F453" s="1008"/>
      <c r="G453" s="1008"/>
      <c r="H453" s="1009">
        <v>0</v>
      </c>
      <c r="I453" s="1009"/>
      <c r="J453" s="1009"/>
      <c r="K453" s="1009">
        <v>0</v>
      </c>
      <c r="L453" s="1009"/>
      <c r="M453" s="1009"/>
      <c r="N453" s="1009">
        <v>79734.17</v>
      </c>
      <c r="O453" s="1009"/>
      <c r="P453" s="1009"/>
      <c r="Q453" s="1009">
        <v>0</v>
      </c>
      <c r="R453" s="1009"/>
      <c r="S453" s="1009"/>
      <c r="T453" s="1009">
        <v>0</v>
      </c>
      <c r="U453" s="1009"/>
      <c r="V453" s="1009"/>
      <c r="W453" s="1009">
        <v>0</v>
      </c>
      <c r="X453" s="1009"/>
      <c r="Y453" s="1009"/>
      <c r="Z453" s="1009">
        <v>0</v>
      </c>
      <c r="AA453" s="1009"/>
      <c r="AB453" s="1009"/>
      <c r="AC453" s="1009">
        <v>0</v>
      </c>
      <c r="AD453" s="1009"/>
      <c r="AE453" s="1009"/>
      <c r="AF453" s="1009">
        <v>79734.17</v>
      </c>
      <c r="AG453" s="1009"/>
      <c r="AH453" s="1009"/>
    </row>
    <row r="454" spans="1:34" s="537" customFormat="1" ht="15.75" customHeight="1" thickBot="1" x14ac:dyDescent="0.25">
      <c r="A454" s="549"/>
      <c r="D454" s="1012" t="s">
        <v>31</v>
      </c>
      <c r="E454" s="1013"/>
      <c r="F454" s="1013"/>
      <c r="G454" s="1013"/>
      <c r="H454" s="1013"/>
      <c r="I454" s="1013"/>
      <c r="J454" s="1013"/>
      <c r="K454" s="1013"/>
      <c r="L454" s="1013"/>
      <c r="M454" s="1013"/>
      <c r="N454" s="1013"/>
      <c r="O454" s="1013"/>
      <c r="P454" s="1013"/>
      <c r="Q454" s="1013"/>
      <c r="R454" s="1013"/>
      <c r="S454" s="1013"/>
      <c r="T454" s="1013"/>
      <c r="U454" s="1013"/>
      <c r="V454" s="1013"/>
      <c r="W454" s="1013"/>
      <c r="X454" s="1013"/>
      <c r="Y454" s="1013"/>
      <c r="Z454" s="1013"/>
      <c r="AA454" s="1013"/>
      <c r="AB454" s="1013"/>
      <c r="AC454" s="1013"/>
      <c r="AD454" s="1013"/>
      <c r="AE454" s="1013"/>
      <c r="AF454" s="1013"/>
      <c r="AG454" s="1013"/>
      <c r="AH454" s="1014"/>
    </row>
    <row r="455" spans="1:34" s="537" customFormat="1" ht="22.5" customHeight="1" x14ac:dyDescent="0.2">
      <c r="A455" s="549"/>
      <c r="D455" s="1015" t="s">
        <v>32</v>
      </c>
      <c r="E455" s="1015"/>
      <c r="F455" s="1015"/>
      <c r="G455" s="1015"/>
      <c r="H455" s="1016"/>
      <c r="I455" s="1016"/>
      <c r="J455" s="1016"/>
      <c r="K455" s="1017"/>
      <c r="L455" s="1017"/>
      <c r="M455" s="1017"/>
      <c r="N455" s="1017">
        <v>47472</v>
      </c>
      <c r="O455" s="1017"/>
      <c r="P455" s="1017"/>
      <c r="Q455" s="1017"/>
      <c r="R455" s="1017"/>
      <c r="S455" s="1017"/>
      <c r="T455" s="1017"/>
      <c r="U455" s="1017"/>
      <c r="V455" s="1017"/>
      <c r="W455" s="1017"/>
      <c r="X455" s="1017"/>
      <c r="Y455" s="1017"/>
      <c r="Z455" s="1017"/>
      <c r="AA455" s="1017"/>
      <c r="AB455" s="1017"/>
      <c r="AC455" s="1017"/>
      <c r="AD455" s="1017"/>
      <c r="AE455" s="1017"/>
      <c r="AF455" s="1037">
        <v>47472</v>
      </c>
      <c r="AG455" s="1037"/>
      <c r="AH455" s="1037"/>
    </row>
    <row r="456" spans="1:34" s="537" customFormat="1" x14ac:dyDescent="0.2">
      <c r="A456" s="549"/>
      <c r="D456" s="1007" t="s">
        <v>27</v>
      </c>
      <c r="E456" s="1007"/>
      <c r="F456" s="1007"/>
      <c r="G456" s="1007"/>
      <c r="H456" s="1011"/>
      <c r="I456" s="1011"/>
      <c r="J456" s="1011"/>
      <c r="K456" s="1006"/>
      <c r="L456" s="1006"/>
      <c r="M456" s="1006"/>
      <c r="N456" s="1006">
        <v>15673.33</v>
      </c>
      <c r="O456" s="1006"/>
      <c r="P456" s="1006"/>
      <c r="Q456" s="1006"/>
      <c r="R456" s="1006"/>
      <c r="S456" s="1006"/>
      <c r="T456" s="1006"/>
      <c r="U456" s="1006"/>
      <c r="V456" s="1006"/>
      <c r="W456" s="1006"/>
      <c r="X456" s="1006"/>
      <c r="Y456" s="1006"/>
      <c r="Z456" s="1006"/>
      <c r="AA456" s="1006"/>
      <c r="AB456" s="1006"/>
      <c r="AC456" s="1006"/>
      <c r="AD456" s="1006"/>
      <c r="AE456" s="1006"/>
      <c r="AF456" s="991">
        <v>15673.33</v>
      </c>
      <c r="AG456" s="991"/>
      <c r="AH456" s="991"/>
    </row>
    <row r="457" spans="1:34" s="537" customFormat="1" x14ac:dyDescent="0.2">
      <c r="A457" s="549"/>
      <c r="D457" s="1007" t="s">
        <v>28</v>
      </c>
      <c r="E457" s="1007"/>
      <c r="F457" s="1007"/>
      <c r="G457" s="1007"/>
      <c r="H457" s="1011"/>
      <c r="I457" s="1011"/>
      <c r="J457" s="1011"/>
      <c r="K457" s="1006"/>
      <c r="L457" s="1006"/>
      <c r="M457" s="1006"/>
      <c r="N457" s="1006"/>
      <c r="O457" s="1006"/>
      <c r="P457" s="1006"/>
      <c r="Q457" s="1006"/>
      <c r="R457" s="1006"/>
      <c r="S457" s="1006"/>
      <c r="T457" s="1006"/>
      <c r="U457" s="1006"/>
      <c r="V457" s="1006"/>
      <c r="W457" s="1006"/>
      <c r="X457" s="1006"/>
      <c r="Y457" s="1006"/>
      <c r="Z457" s="1006"/>
      <c r="AA457" s="1006"/>
      <c r="AB457" s="1006"/>
      <c r="AC457" s="1006"/>
      <c r="AD457" s="1006"/>
      <c r="AE457" s="1006"/>
      <c r="AF457" s="991">
        <v>0</v>
      </c>
      <c r="AG457" s="991"/>
      <c r="AH457" s="991"/>
    </row>
    <row r="458" spans="1:34" s="537" customFormat="1" x14ac:dyDescent="0.2">
      <c r="A458" s="549"/>
      <c r="D458" s="1007" t="s">
        <v>29</v>
      </c>
      <c r="E458" s="1007"/>
      <c r="F458" s="1007"/>
      <c r="G458" s="1007"/>
      <c r="H458" s="1011"/>
      <c r="I458" s="1011"/>
      <c r="J458" s="1011"/>
      <c r="K458" s="1006"/>
      <c r="L458" s="1006"/>
      <c r="M458" s="1006"/>
      <c r="N458" s="1006"/>
      <c r="O458" s="1006"/>
      <c r="P458" s="1006"/>
      <c r="Q458" s="1006"/>
      <c r="R458" s="1006"/>
      <c r="S458" s="1006"/>
      <c r="T458" s="1006"/>
      <c r="U458" s="1006"/>
      <c r="V458" s="1006"/>
      <c r="W458" s="1006"/>
      <c r="X458" s="1006"/>
      <c r="Y458" s="1006"/>
      <c r="Z458" s="1006"/>
      <c r="AA458" s="1006"/>
      <c r="AB458" s="1006"/>
      <c r="AC458" s="1006"/>
      <c r="AD458" s="1006"/>
      <c r="AE458" s="1006"/>
      <c r="AF458" s="991">
        <v>0</v>
      </c>
      <c r="AG458" s="991"/>
      <c r="AH458" s="991"/>
    </row>
    <row r="459" spans="1:34" s="537" customFormat="1" ht="22.5" customHeight="1" thickBot="1" x14ac:dyDescent="0.25">
      <c r="A459" s="549"/>
      <c r="D459" s="1008" t="s">
        <v>30</v>
      </c>
      <c r="E459" s="1008"/>
      <c r="F459" s="1008"/>
      <c r="G459" s="1008"/>
      <c r="H459" s="1009">
        <v>0</v>
      </c>
      <c r="I459" s="1009"/>
      <c r="J459" s="1009"/>
      <c r="K459" s="1009">
        <v>0</v>
      </c>
      <c r="L459" s="1009"/>
      <c r="M459" s="1009"/>
      <c r="N459" s="1009">
        <v>63145.33</v>
      </c>
      <c r="O459" s="1009"/>
      <c r="P459" s="1009"/>
      <c r="Q459" s="1009">
        <v>0</v>
      </c>
      <c r="R459" s="1009"/>
      <c r="S459" s="1009"/>
      <c r="T459" s="1009">
        <v>0</v>
      </c>
      <c r="U459" s="1009"/>
      <c r="V459" s="1009"/>
      <c r="W459" s="1009">
        <v>0</v>
      </c>
      <c r="X459" s="1009"/>
      <c r="Y459" s="1009"/>
      <c r="Z459" s="1009">
        <v>0</v>
      </c>
      <c r="AA459" s="1009"/>
      <c r="AB459" s="1009"/>
      <c r="AC459" s="1009">
        <v>0</v>
      </c>
      <c r="AD459" s="1009"/>
      <c r="AE459" s="1009"/>
      <c r="AF459" s="1009">
        <v>63145.33</v>
      </c>
      <c r="AG459" s="1009"/>
      <c r="AH459" s="1009"/>
    </row>
    <row r="460" spans="1:34" s="537" customFormat="1" ht="15.75" customHeight="1" thickBot="1" x14ac:dyDescent="0.25">
      <c r="A460" s="549"/>
      <c r="D460" s="1012" t="s">
        <v>33</v>
      </c>
      <c r="E460" s="1013"/>
      <c r="F460" s="1013"/>
      <c r="G460" s="1013"/>
      <c r="H460" s="1013"/>
      <c r="I460" s="1013"/>
      <c r="J460" s="1013"/>
      <c r="K460" s="1013"/>
      <c r="L460" s="1013"/>
      <c r="M460" s="1013"/>
      <c r="N460" s="1013"/>
      <c r="O460" s="1013"/>
      <c r="P460" s="1013"/>
      <c r="Q460" s="1013"/>
      <c r="R460" s="1013"/>
      <c r="S460" s="1013"/>
      <c r="T460" s="1013"/>
      <c r="U460" s="1013"/>
      <c r="V460" s="1013"/>
      <c r="W460" s="1013"/>
      <c r="X460" s="1013"/>
      <c r="Y460" s="1013"/>
      <c r="Z460" s="1013"/>
      <c r="AA460" s="1013"/>
      <c r="AB460" s="1013"/>
      <c r="AC460" s="1013"/>
      <c r="AD460" s="1013"/>
      <c r="AE460" s="1013"/>
      <c r="AF460" s="1013"/>
      <c r="AG460" s="1013"/>
      <c r="AH460" s="1014"/>
    </row>
    <row r="461" spans="1:34" s="537" customFormat="1" ht="22.5" customHeight="1" x14ac:dyDescent="0.2">
      <c r="A461" s="549"/>
      <c r="D461" s="1015" t="s">
        <v>32</v>
      </c>
      <c r="E461" s="1015"/>
      <c r="F461" s="1015"/>
      <c r="G461" s="1015"/>
      <c r="H461" s="1016"/>
      <c r="I461" s="1016"/>
      <c r="J461" s="1016"/>
      <c r="K461" s="1017"/>
      <c r="L461" s="1017"/>
      <c r="M461" s="1017"/>
      <c r="N461" s="1017"/>
      <c r="O461" s="1017"/>
      <c r="P461" s="1017"/>
      <c r="Q461" s="1017"/>
      <c r="R461" s="1017"/>
      <c r="S461" s="1017"/>
      <c r="T461" s="1017"/>
      <c r="U461" s="1017"/>
      <c r="V461" s="1017"/>
      <c r="W461" s="1017"/>
      <c r="X461" s="1017"/>
      <c r="Y461" s="1017"/>
      <c r="Z461" s="1017"/>
      <c r="AA461" s="1017"/>
      <c r="AB461" s="1017"/>
      <c r="AC461" s="1017"/>
      <c r="AD461" s="1017"/>
      <c r="AE461" s="1017"/>
      <c r="AF461" s="1037">
        <v>0</v>
      </c>
      <c r="AG461" s="1037"/>
      <c r="AH461" s="1037"/>
    </row>
    <row r="462" spans="1:34" s="537" customFormat="1" ht="15" customHeight="1" x14ac:dyDescent="0.2">
      <c r="A462" s="549"/>
      <c r="D462" s="1007" t="s">
        <v>27</v>
      </c>
      <c r="E462" s="1007"/>
      <c r="F462" s="1007"/>
      <c r="G462" s="1007"/>
      <c r="H462" s="1011"/>
      <c r="I462" s="1011"/>
      <c r="J462" s="1011"/>
      <c r="K462" s="1006"/>
      <c r="L462" s="1006"/>
      <c r="M462" s="1006"/>
      <c r="N462" s="1006"/>
      <c r="O462" s="1006"/>
      <c r="P462" s="1006"/>
      <c r="Q462" s="1006"/>
      <c r="R462" s="1006"/>
      <c r="S462" s="1006"/>
      <c r="T462" s="1006"/>
      <c r="U462" s="1006"/>
      <c r="V462" s="1006"/>
      <c r="W462" s="1006"/>
      <c r="X462" s="1006"/>
      <c r="Y462" s="1006"/>
      <c r="Z462" s="1006"/>
      <c r="AA462" s="1006"/>
      <c r="AB462" s="1006"/>
      <c r="AC462" s="1006"/>
      <c r="AD462" s="1006"/>
      <c r="AE462" s="1006"/>
      <c r="AF462" s="991">
        <v>0</v>
      </c>
      <c r="AG462" s="991"/>
      <c r="AH462" s="991"/>
    </row>
    <row r="463" spans="1:34" s="537" customFormat="1" ht="15" customHeight="1" x14ac:dyDescent="0.2">
      <c r="A463" s="549"/>
      <c r="D463" s="1007" t="s">
        <v>28</v>
      </c>
      <c r="E463" s="1007"/>
      <c r="F463" s="1007"/>
      <c r="G463" s="1007"/>
      <c r="H463" s="1011"/>
      <c r="I463" s="1011"/>
      <c r="J463" s="1011"/>
      <c r="K463" s="1006"/>
      <c r="L463" s="1006"/>
      <c r="M463" s="1006"/>
      <c r="N463" s="1006"/>
      <c r="O463" s="1006"/>
      <c r="P463" s="1006"/>
      <c r="Q463" s="1006"/>
      <c r="R463" s="1006"/>
      <c r="S463" s="1006"/>
      <c r="T463" s="1006"/>
      <c r="U463" s="1006"/>
      <c r="V463" s="1006"/>
      <c r="W463" s="1006"/>
      <c r="X463" s="1006"/>
      <c r="Y463" s="1006"/>
      <c r="Z463" s="1006"/>
      <c r="AA463" s="1006"/>
      <c r="AB463" s="1006"/>
      <c r="AC463" s="1006"/>
      <c r="AD463" s="1006"/>
      <c r="AE463" s="1006"/>
      <c r="AF463" s="991">
        <v>0</v>
      </c>
      <c r="AG463" s="991"/>
      <c r="AH463" s="991"/>
    </row>
    <row r="464" spans="1:34" s="537" customFormat="1" x14ac:dyDescent="0.2">
      <c r="A464" s="549"/>
      <c r="D464" s="1007" t="s">
        <v>29</v>
      </c>
      <c r="E464" s="1007"/>
      <c r="F464" s="1007"/>
      <c r="G464" s="1007"/>
      <c r="H464" s="1011"/>
      <c r="I464" s="1011"/>
      <c r="J464" s="1011"/>
      <c r="K464" s="1006"/>
      <c r="L464" s="1006"/>
      <c r="M464" s="1006"/>
      <c r="N464" s="1006"/>
      <c r="O464" s="1006"/>
      <c r="P464" s="1006"/>
      <c r="Q464" s="1006"/>
      <c r="R464" s="1006"/>
      <c r="S464" s="1006"/>
      <c r="T464" s="1006"/>
      <c r="U464" s="1006"/>
      <c r="V464" s="1006"/>
      <c r="W464" s="1006"/>
      <c r="X464" s="1006"/>
      <c r="Y464" s="1006"/>
      <c r="Z464" s="1006"/>
      <c r="AA464" s="1006"/>
      <c r="AB464" s="1006"/>
      <c r="AC464" s="1006"/>
      <c r="AD464" s="1006"/>
      <c r="AE464" s="1006"/>
      <c r="AF464" s="991">
        <v>0</v>
      </c>
      <c r="AG464" s="991"/>
      <c r="AH464" s="991"/>
    </row>
    <row r="465" spans="1:34" s="537" customFormat="1" ht="22.5" customHeight="1" thickBot="1" x14ac:dyDescent="0.25">
      <c r="A465" s="549"/>
      <c r="D465" s="1008" t="s">
        <v>30</v>
      </c>
      <c r="E465" s="1008"/>
      <c r="F465" s="1008"/>
      <c r="G465" s="1008"/>
      <c r="H465" s="1009">
        <v>0</v>
      </c>
      <c r="I465" s="1009"/>
      <c r="J465" s="1009"/>
      <c r="K465" s="1009">
        <v>0</v>
      </c>
      <c r="L465" s="1009"/>
      <c r="M465" s="1009"/>
      <c r="N465" s="1009">
        <v>0</v>
      </c>
      <c r="O465" s="1009"/>
      <c r="P465" s="1009"/>
      <c r="Q465" s="1009">
        <v>0</v>
      </c>
      <c r="R465" s="1009"/>
      <c r="S465" s="1009"/>
      <c r="T465" s="1009">
        <v>0</v>
      </c>
      <c r="U465" s="1009"/>
      <c r="V465" s="1009"/>
      <c r="W465" s="1009">
        <v>0</v>
      </c>
      <c r="X465" s="1009"/>
      <c r="Y465" s="1009"/>
      <c r="Z465" s="1009">
        <v>0</v>
      </c>
      <c r="AA465" s="1009"/>
      <c r="AB465" s="1009"/>
      <c r="AC465" s="1009">
        <v>0</v>
      </c>
      <c r="AD465" s="1009"/>
      <c r="AE465" s="1009"/>
      <c r="AF465" s="1009">
        <v>0</v>
      </c>
      <c r="AG465" s="1009"/>
      <c r="AH465" s="1009"/>
    </row>
    <row r="466" spans="1:34" s="537" customFormat="1" ht="15.75" customHeight="1" thickBot="1" x14ac:dyDescent="0.25">
      <c r="A466" s="549"/>
      <c r="D466" s="1012" t="s">
        <v>34</v>
      </c>
      <c r="E466" s="1013"/>
      <c r="F466" s="1013"/>
      <c r="G466" s="1013"/>
      <c r="H466" s="1013"/>
      <c r="I466" s="1013"/>
      <c r="J466" s="1013"/>
      <c r="K466" s="1013"/>
      <c r="L466" s="1013"/>
      <c r="M466" s="1013"/>
      <c r="N466" s="1013"/>
      <c r="O466" s="1013"/>
      <c r="P466" s="1013"/>
      <c r="Q466" s="1013"/>
      <c r="R466" s="1013"/>
      <c r="S466" s="1013"/>
      <c r="T466" s="1013"/>
      <c r="U466" s="1013"/>
      <c r="V466" s="1013"/>
      <c r="W466" s="1013"/>
      <c r="X466" s="1013"/>
      <c r="Y466" s="1013"/>
      <c r="Z466" s="1013"/>
      <c r="AA466" s="1013"/>
      <c r="AB466" s="1013"/>
      <c r="AC466" s="1013"/>
      <c r="AD466" s="1013"/>
      <c r="AE466" s="1013"/>
      <c r="AF466" s="1013"/>
      <c r="AG466" s="1013"/>
      <c r="AH466" s="1014"/>
    </row>
    <row r="467" spans="1:34" s="537" customFormat="1" ht="22.5" customHeight="1" x14ac:dyDescent="0.2">
      <c r="A467" s="549"/>
      <c r="D467" s="1038" t="s">
        <v>32</v>
      </c>
      <c r="E467" s="1038"/>
      <c r="F467" s="1038"/>
      <c r="G467" s="1038"/>
      <c r="H467" s="1039">
        <v>0</v>
      </c>
      <c r="I467" s="1039"/>
      <c r="J467" s="1039"/>
      <c r="K467" s="1039">
        <v>0</v>
      </c>
      <c r="L467" s="1039"/>
      <c r="M467" s="1039"/>
      <c r="N467" s="1039">
        <v>29502.17</v>
      </c>
      <c r="O467" s="1039"/>
      <c r="P467" s="1039"/>
      <c r="Q467" s="1039">
        <v>0</v>
      </c>
      <c r="R467" s="1039"/>
      <c r="S467" s="1039"/>
      <c r="T467" s="1039">
        <v>0</v>
      </c>
      <c r="U467" s="1039"/>
      <c r="V467" s="1039"/>
      <c r="W467" s="1039">
        <v>0</v>
      </c>
      <c r="X467" s="1039"/>
      <c r="Y467" s="1039"/>
      <c r="Z467" s="1039">
        <v>0</v>
      </c>
      <c r="AA467" s="1039"/>
      <c r="AB467" s="1039"/>
      <c r="AC467" s="1039">
        <v>0</v>
      </c>
      <c r="AD467" s="1039"/>
      <c r="AE467" s="1039"/>
      <c r="AF467" s="1039">
        <v>29502.17</v>
      </c>
      <c r="AG467" s="1039"/>
      <c r="AH467" s="1039"/>
    </row>
    <row r="468" spans="1:34" s="537" customFormat="1" ht="22.5" customHeight="1" thickBot="1" x14ac:dyDescent="0.25">
      <c r="A468" s="549"/>
      <c r="D468" s="1008" t="s">
        <v>30</v>
      </c>
      <c r="E468" s="1008"/>
      <c r="F468" s="1008"/>
      <c r="G468" s="1008"/>
      <c r="H468" s="1009">
        <v>0</v>
      </c>
      <c r="I468" s="1009"/>
      <c r="J468" s="1009"/>
      <c r="K468" s="1009">
        <v>0</v>
      </c>
      <c r="L468" s="1009"/>
      <c r="M468" s="1009"/>
      <c r="N468" s="1009">
        <v>16588.839999999997</v>
      </c>
      <c r="O468" s="1009"/>
      <c r="P468" s="1009"/>
      <c r="Q468" s="1009">
        <v>0</v>
      </c>
      <c r="R468" s="1009"/>
      <c r="S468" s="1009"/>
      <c r="T468" s="1009">
        <v>0</v>
      </c>
      <c r="U468" s="1009"/>
      <c r="V468" s="1009"/>
      <c r="W468" s="1009">
        <v>0</v>
      </c>
      <c r="X468" s="1009"/>
      <c r="Y468" s="1009"/>
      <c r="Z468" s="1009">
        <v>0</v>
      </c>
      <c r="AA468" s="1009"/>
      <c r="AB468" s="1009"/>
      <c r="AC468" s="1009">
        <v>0</v>
      </c>
      <c r="AD468" s="1009"/>
      <c r="AE468" s="1009"/>
      <c r="AF468" s="1009">
        <v>16588.839999999997</v>
      </c>
      <c r="AG468" s="1009"/>
      <c r="AH468" s="1009"/>
    </row>
    <row r="469" spans="1:34" s="537" customFormat="1" x14ac:dyDescent="0.2">
      <c r="A469" s="549"/>
      <c r="D469" s="587"/>
      <c r="E469" s="581"/>
      <c r="F469" s="581"/>
      <c r="G469" s="581"/>
      <c r="H469" s="581"/>
      <c r="I469" s="581"/>
      <c r="J469" s="581"/>
      <c r="K469" s="581"/>
      <c r="L469" s="581"/>
      <c r="M469" s="581"/>
      <c r="N469" s="581"/>
      <c r="O469" s="581"/>
      <c r="P469" s="581"/>
      <c r="Q469" s="581"/>
      <c r="R469" s="581"/>
      <c r="S469" s="581"/>
      <c r="T469" s="581"/>
      <c r="U469" s="581"/>
      <c r="V469" s="581"/>
      <c r="W469" s="581"/>
      <c r="X469" s="581"/>
      <c r="Y469" s="581"/>
      <c r="Z469" s="581"/>
      <c r="AA469" s="581"/>
      <c r="AB469" s="581"/>
      <c r="AC469" s="581"/>
      <c r="AD469" s="581"/>
      <c r="AE469" s="581"/>
      <c r="AF469" s="581"/>
      <c r="AG469" s="581"/>
    </row>
    <row r="470" spans="1:34" s="537" customFormat="1" ht="15" thickBot="1" x14ac:dyDescent="0.25">
      <c r="A470" s="549"/>
      <c r="D470" s="587"/>
      <c r="E470" s="581"/>
      <c r="F470" s="581"/>
      <c r="G470" s="581"/>
      <c r="H470" s="581"/>
      <c r="I470" s="581"/>
      <c r="J470" s="581"/>
      <c r="K470" s="581"/>
      <c r="L470" s="581"/>
      <c r="M470" s="581"/>
      <c r="N470" s="581"/>
      <c r="O470" s="581"/>
      <c r="P470" s="581"/>
      <c r="Q470" s="581"/>
      <c r="R470" s="581"/>
      <c r="S470" s="581"/>
      <c r="T470" s="581"/>
      <c r="U470" s="581"/>
      <c r="V470" s="581"/>
      <c r="W470" s="581"/>
      <c r="X470" s="581"/>
      <c r="Y470" s="581"/>
      <c r="Z470" s="581"/>
      <c r="AA470" s="581"/>
      <c r="AB470" s="581"/>
      <c r="AC470" s="581"/>
      <c r="AD470" s="581"/>
      <c r="AE470" s="581"/>
      <c r="AF470" s="581"/>
      <c r="AG470" s="581"/>
    </row>
    <row r="471" spans="1:34" s="537" customFormat="1" ht="15" thickBot="1" x14ac:dyDescent="0.25">
      <c r="A471" s="549" t="s">
        <v>1356</v>
      </c>
      <c r="D471" s="1040" t="s">
        <v>40</v>
      </c>
      <c r="E471" s="1041"/>
      <c r="F471" s="1041"/>
      <c r="G471" s="1042"/>
      <c r="H471" s="999" t="s">
        <v>3</v>
      </c>
      <c r="I471" s="999"/>
      <c r="J471" s="999"/>
      <c r="K471" s="999"/>
      <c r="L471" s="999"/>
      <c r="M471" s="999"/>
      <c r="N471" s="999"/>
      <c r="O471" s="999"/>
      <c r="P471" s="999"/>
      <c r="Q471" s="999"/>
      <c r="R471" s="999"/>
      <c r="S471" s="999"/>
      <c r="T471" s="999"/>
      <c r="U471" s="999"/>
      <c r="V471" s="999"/>
      <c r="W471" s="999"/>
      <c r="X471" s="999"/>
      <c r="Y471" s="999"/>
      <c r="Z471" s="999"/>
      <c r="AA471" s="999"/>
      <c r="AB471" s="999"/>
      <c r="AC471" s="999"/>
      <c r="AD471" s="999"/>
      <c r="AE471" s="999"/>
      <c r="AF471" s="999"/>
      <c r="AG471" s="999"/>
      <c r="AH471" s="999"/>
    </row>
    <row r="472" spans="1:34" s="537" customFormat="1" ht="55.5" customHeight="1" thickBot="1" x14ac:dyDescent="0.25">
      <c r="A472" s="549"/>
      <c r="D472" s="1043"/>
      <c r="E472" s="1044"/>
      <c r="F472" s="1044"/>
      <c r="G472" s="1045"/>
      <c r="H472" s="1046" t="s">
        <v>41</v>
      </c>
      <c r="I472" s="1046"/>
      <c r="J472" s="1046"/>
      <c r="K472" s="1046" t="s">
        <v>42</v>
      </c>
      <c r="L472" s="1046"/>
      <c r="M472" s="1046"/>
      <c r="N472" s="1046" t="s">
        <v>43</v>
      </c>
      <c r="O472" s="1046"/>
      <c r="P472" s="1046"/>
      <c r="Q472" s="1046" t="s">
        <v>1355</v>
      </c>
      <c r="R472" s="1046"/>
      <c r="S472" s="1046"/>
      <c r="T472" s="1046" t="s">
        <v>44</v>
      </c>
      <c r="U472" s="1046"/>
      <c r="V472" s="1046"/>
      <c r="W472" s="1046" t="s">
        <v>45</v>
      </c>
      <c r="X472" s="1046"/>
      <c r="Y472" s="1046"/>
      <c r="Z472" s="1046" t="s">
        <v>409</v>
      </c>
      <c r="AA472" s="1046"/>
      <c r="AB472" s="1046"/>
      <c r="AC472" s="1046" t="s">
        <v>46</v>
      </c>
      <c r="AD472" s="1046"/>
      <c r="AE472" s="1046"/>
      <c r="AF472" s="1046" t="s">
        <v>14</v>
      </c>
      <c r="AG472" s="1046"/>
      <c r="AH472" s="1046"/>
    </row>
    <row r="473" spans="1:34" s="537" customFormat="1" ht="15" thickBot="1" x14ac:dyDescent="0.25">
      <c r="A473" s="549"/>
      <c r="D473" s="1012" t="s">
        <v>25</v>
      </c>
      <c r="E473" s="1013"/>
      <c r="F473" s="1013"/>
      <c r="G473" s="1013"/>
      <c r="H473" s="1013"/>
      <c r="I473" s="1013"/>
      <c r="J473" s="1013"/>
      <c r="K473" s="1013"/>
      <c r="L473" s="1013"/>
      <c r="M473" s="1013"/>
      <c r="N473" s="1013"/>
      <c r="O473" s="1013"/>
      <c r="P473" s="1013"/>
      <c r="Q473" s="1013"/>
      <c r="R473" s="1013"/>
      <c r="S473" s="1013"/>
      <c r="T473" s="1013"/>
      <c r="U473" s="1013"/>
      <c r="V473" s="1013"/>
      <c r="W473" s="1013"/>
      <c r="X473" s="1013"/>
      <c r="Y473" s="1013"/>
      <c r="Z473" s="1013"/>
      <c r="AA473" s="1013"/>
      <c r="AB473" s="1013"/>
      <c r="AC473" s="1013"/>
      <c r="AD473" s="1013"/>
      <c r="AE473" s="1013"/>
      <c r="AF473" s="1013"/>
      <c r="AG473" s="1013"/>
      <c r="AH473" s="1014"/>
    </row>
    <row r="474" spans="1:34" s="537" customFormat="1" ht="22.5" customHeight="1" x14ac:dyDescent="0.2">
      <c r="A474" s="549"/>
      <c r="D474" s="1015" t="s">
        <v>26</v>
      </c>
      <c r="E474" s="1015"/>
      <c r="F474" s="1015"/>
      <c r="G474" s="1015"/>
      <c r="H474" s="1016"/>
      <c r="I474" s="1016"/>
      <c r="J474" s="1016"/>
      <c r="K474" s="1017"/>
      <c r="L474" s="1017"/>
      <c r="M474" s="1017"/>
      <c r="N474" s="1017">
        <v>89264.08</v>
      </c>
      <c r="O474" s="1017"/>
      <c r="P474" s="1017"/>
      <c r="Q474" s="1017"/>
      <c r="R474" s="1017"/>
      <c r="S474" s="1017"/>
      <c r="T474" s="1017"/>
      <c r="U474" s="1017"/>
      <c r="V474" s="1017"/>
      <c r="W474" s="1017"/>
      <c r="X474" s="1017"/>
      <c r="Y474" s="1017"/>
      <c r="Z474" s="1017"/>
      <c r="AA474" s="1017"/>
      <c r="AB474" s="1017"/>
      <c r="AC474" s="1017"/>
      <c r="AD474" s="1017"/>
      <c r="AE474" s="1017"/>
      <c r="AF474" s="1037">
        <v>89264.08</v>
      </c>
      <c r="AG474" s="1037"/>
      <c r="AH474" s="1037"/>
    </row>
    <row r="475" spans="1:34" s="537" customFormat="1" x14ac:dyDescent="0.2">
      <c r="A475" s="549"/>
      <c r="D475" s="1007" t="s">
        <v>27</v>
      </c>
      <c r="E475" s="1007"/>
      <c r="F475" s="1007"/>
      <c r="G475" s="1007"/>
      <c r="H475" s="1011"/>
      <c r="I475" s="1011"/>
      <c r="J475" s="1011"/>
      <c r="K475" s="1006"/>
      <c r="L475" s="1006"/>
      <c r="M475" s="1006"/>
      <c r="N475" s="1006"/>
      <c r="O475" s="1006"/>
      <c r="P475" s="1006"/>
      <c r="Q475" s="1006"/>
      <c r="R475" s="1006"/>
      <c r="S475" s="1006"/>
      <c r="T475" s="1006"/>
      <c r="U475" s="1006"/>
      <c r="V475" s="1006"/>
      <c r="W475" s="1006"/>
      <c r="X475" s="1006"/>
      <c r="Y475" s="1006"/>
      <c r="Z475" s="1006"/>
      <c r="AA475" s="1006"/>
      <c r="AB475" s="1006"/>
      <c r="AC475" s="1006"/>
      <c r="AD475" s="1006"/>
      <c r="AE475" s="1006"/>
      <c r="AF475" s="991">
        <v>0</v>
      </c>
      <c r="AG475" s="991"/>
      <c r="AH475" s="991"/>
    </row>
    <row r="476" spans="1:34" s="537" customFormat="1" x14ac:dyDescent="0.2">
      <c r="A476" s="549"/>
      <c r="D476" s="1007" t="s">
        <v>28</v>
      </c>
      <c r="E476" s="1007"/>
      <c r="F476" s="1007"/>
      <c r="G476" s="1007"/>
      <c r="H476" s="1011"/>
      <c r="I476" s="1011"/>
      <c r="J476" s="1011"/>
      <c r="K476" s="1006"/>
      <c r="L476" s="1006"/>
      <c r="M476" s="1006"/>
      <c r="N476" s="1006">
        <v>12289.910000000003</v>
      </c>
      <c r="O476" s="1006"/>
      <c r="P476" s="1006"/>
      <c r="Q476" s="1006"/>
      <c r="R476" s="1006"/>
      <c r="S476" s="1006"/>
      <c r="T476" s="1006"/>
      <c r="U476" s="1006"/>
      <c r="V476" s="1006"/>
      <c r="W476" s="1006"/>
      <c r="X476" s="1006"/>
      <c r="Y476" s="1006"/>
      <c r="Z476" s="1006"/>
      <c r="AA476" s="1006"/>
      <c r="AB476" s="1006"/>
      <c r="AC476" s="1006"/>
      <c r="AD476" s="1006"/>
      <c r="AE476" s="1006"/>
      <c r="AF476" s="991">
        <v>12289.910000000003</v>
      </c>
      <c r="AG476" s="991"/>
      <c r="AH476" s="991"/>
    </row>
    <row r="477" spans="1:34" s="537" customFormat="1" x14ac:dyDescent="0.2">
      <c r="A477" s="549"/>
      <c r="D477" s="1007" t="s">
        <v>29</v>
      </c>
      <c r="E477" s="1007"/>
      <c r="F477" s="1007"/>
      <c r="G477" s="1007"/>
      <c r="H477" s="1011"/>
      <c r="I477" s="1011"/>
      <c r="J477" s="1011"/>
      <c r="K477" s="1006"/>
      <c r="L477" s="1006"/>
      <c r="M477" s="1006"/>
      <c r="N477" s="1006"/>
      <c r="O477" s="1006"/>
      <c r="P477" s="1006"/>
      <c r="Q477" s="1006"/>
      <c r="R477" s="1006"/>
      <c r="S477" s="1006"/>
      <c r="T477" s="1006"/>
      <c r="U477" s="1006"/>
      <c r="V477" s="1006"/>
      <c r="W477" s="1006"/>
      <c r="X477" s="1006"/>
      <c r="Y477" s="1006"/>
      <c r="Z477" s="1006"/>
      <c r="AA477" s="1006"/>
      <c r="AB477" s="1006"/>
      <c r="AC477" s="1006"/>
      <c r="AD477" s="1006"/>
      <c r="AE477" s="1006"/>
      <c r="AF477" s="991">
        <v>0</v>
      </c>
      <c r="AG477" s="991"/>
      <c r="AH477" s="991"/>
    </row>
    <row r="478" spans="1:34" s="537" customFormat="1" ht="22.5" customHeight="1" thickBot="1" x14ac:dyDescent="0.25">
      <c r="A478" s="549"/>
      <c r="D478" s="1008" t="s">
        <v>30</v>
      </c>
      <c r="E478" s="1008"/>
      <c r="F478" s="1008"/>
      <c r="G478" s="1008"/>
      <c r="H478" s="1009">
        <v>0</v>
      </c>
      <c r="I478" s="1009"/>
      <c r="J478" s="1009"/>
      <c r="K478" s="1009">
        <v>0</v>
      </c>
      <c r="L478" s="1009"/>
      <c r="M478" s="1009"/>
      <c r="N478" s="1009">
        <v>76974.17</v>
      </c>
      <c r="O478" s="1009"/>
      <c r="P478" s="1009"/>
      <c r="Q478" s="1009">
        <v>0</v>
      </c>
      <c r="R478" s="1009"/>
      <c r="S478" s="1009"/>
      <c r="T478" s="1009">
        <v>0</v>
      </c>
      <c r="U478" s="1009"/>
      <c r="V478" s="1009"/>
      <c r="W478" s="1009">
        <v>0</v>
      </c>
      <c r="X478" s="1009"/>
      <c r="Y478" s="1009"/>
      <c r="Z478" s="1009">
        <v>0</v>
      </c>
      <c r="AA478" s="1009"/>
      <c r="AB478" s="1009"/>
      <c r="AC478" s="1009">
        <v>0</v>
      </c>
      <c r="AD478" s="1009"/>
      <c r="AE478" s="1009"/>
      <c r="AF478" s="1009">
        <v>76974.17</v>
      </c>
      <c r="AG478" s="1009"/>
      <c r="AH478" s="1009"/>
    </row>
    <row r="479" spans="1:34" s="537" customFormat="1" ht="15" thickBot="1" x14ac:dyDescent="0.25">
      <c r="A479" s="549"/>
      <c r="D479" s="1012" t="s">
        <v>31</v>
      </c>
      <c r="E479" s="1013"/>
      <c r="F479" s="1013"/>
      <c r="G479" s="1013"/>
      <c r="H479" s="1013"/>
      <c r="I479" s="1013"/>
      <c r="J479" s="1013"/>
      <c r="K479" s="1013"/>
      <c r="L479" s="1013"/>
      <c r="M479" s="1013"/>
      <c r="N479" s="1013"/>
      <c r="O479" s="1013"/>
      <c r="P479" s="1013"/>
      <c r="Q479" s="1013"/>
      <c r="R479" s="1013"/>
      <c r="S479" s="1013"/>
      <c r="T479" s="1013"/>
      <c r="U479" s="1013"/>
      <c r="V479" s="1013"/>
      <c r="W479" s="1013"/>
      <c r="X479" s="1013"/>
      <c r="Y479" s="1013"/>
      <c r="Z479" s="1013"/>
      <c r="AA479" s="1013"/>
      <c r="AB479" s="1013"/>
      <c r="AC479" s="1013"/>
      <c r="AD479" s="1013"/>
      <c r="AE479" s="1013"/>
      <c r="AF479" s="1013"/>
      <c r="AG479" s="1013"/>
      <c r="AH479" s="1014"/>
    </row>
    <row r="480" spans="1:34" s="537" customFormat="1" ht="22.5" customHeight="1" x14ac:dyDescent="0.2">
      <c r="A480" s="549"/>
      <c r="D480" s="1015" t="s">
        <v>32</v>
      </c>
      <c r="E480" s="1015"/>
      <c r="F480" s="1015"/>
      <c r="G480" s="1015"/>
      <c r="H480" s="1016"/>
      <c r="I480" s="1016"/>
      <c r="J480" s="1016"/>
      <c r="K480" s="1017"/>
      <c r="L480" s="1017"/>
      <c r="M480" s="1017"/>
      <c r="N480" s="1017">
        <v>41015.910000000003</v>
      </c>
      <c r="O480" s="1017"/>
      <c r="P480" s="1017"/>
      <c r="Q480" s="1017"/>
      <c r="R480" s="1017"/>
      <c r="S480" s="1017"/>
      <c r="T480" s="1017"/>
      <c r="U480" s="1017"/>
      <c r="V480" s="1017"/>
      <c r="W480" s="1017"/>
      <c r="X480" s="1017"/>
      <c r="Y480" s="1017"/>
      <c r="Z480" s="1017"/>
      <c r="AA480" s="1017"/>
      <c r="AB480" s="1017"/>
      <c r="AC480" s="1017"/>
      <c r="AD480" s="1017"/>
      <c r="AE480" s="1017"/>
      <c r="AF480" s="1037">
        <v>41015.910000000003</v>
      </c>
      <c r="AG480" s="1037"/>
      <c r="AH480" s="1037"/>
    </row>
    <row r="481" spans="1:34" s="537" customFormat="1" x14ac:dyDescent="0.2">
      <c r="A481" s="549"/>
      <c r="D481" s="1007" t="s">
        <v>27</v>
      </c>
      <c r="E481" s="1007"/>
      <c r="F481" s="1007"/>
      <c r="G481" s="1007"/>
      <c r="H481" s="1011"/>
      <c r="I481" s="1011"/>
      <c r="J481" s="1011"/>
      <c r="K481" s="1006"/>
      <c r="L481" s="1006"/>
      <c r="M481" s="1006"/>
      <c r="N481" s="1006">
        <v>18746</v>
      </c>
      <c r="O481" s="1006"/>
      <c r="P481" s="1006"/>
      <c r="Q481" s="1006"/>
      <c r="R481" s="1006"/>
      <c r="S481" s="1006"/>
      <c r="T481" s="1006"/>
      <c r="U481" s="1006"/>
      <c r="V481" s="1006"/>
      <c r="W481" s="1006"/>
      <c r="X481" s="1006"/>
      <c r="Y481" s="1006"/>
      <c r="Z481" s="1006"/>
      <c r="AA481" s="1006"/>
      <c r="AB481" s="1006"/>
      <c r="AC481" s="1006"/>
      <c r="AD481" s="1006"/>
      <c r="AE481" s="1006"/>
      <c r="AF481" s="991">
        <v>18746</v>
      </c>
      <c r="AG481" s="991"/>
      <c r="AH481" s="991"/>
    </row>
    <row r="482" spans="1:34" s="537" customFormat="1" x14ac:dyDescent="0.2">
      <c r="A482" s="549"/>
      <c r="D482" s="1007" t="s">
        <v>28</v>
      </c>
      <c r="E482" s="1007"/>
      <c r="F482" s="1007"/>
      <c r="G482" s="1007"/>
      <c r="H482" s="1011"/>
      <c r="I482" s="1011"/>
      <c r="J482" s="1011"/>
      <c r="K482" s="1006"/>
      <c r="L482" s="1006"/>
      <c r="M482" s="1006"/>
      <c r="N482" s="1006">
        <v>12289.910000000003</v>
      </c>
      <c r="O482" s="1006"/>
      <c r="P482" s="1006"/>
      <c r="Q482" s="1006"/>
      <c r="R482" s="1006"/>
      <c r="S482" s="1006"/>
      <c r="T482" s="1006"/>
      <c r="U482" s="1006"/>
      <c r="V482" s="1006"/>
      <c r="W482" s="1006"/>
      <c r="X482" s="1006"/>
      <c r="Y482" s="1006"/>
      <c r="Z482" s="1006"/>
      <c r="AA482" s="1006"/>
      <c r="AB482" s="1006"/>
      <c r="AC482" s="1006"/>
      <c r="AD482" s="1006"/>
      <c r="AE482" s="1006"/>
      <c r="AF482" s="991">
        <v>12289.910000000003</v>
      </c>
      <c r="AG482" s="991"/>
      <c r="AH482" s="991"/>
    </row>
    <row r="483" spans="1:34" s="537" customFormat="1" x14ac:dyDescent="0.2">
      <c r="A483" s="549"/>
      <c r="D483" s="1007" t="s">
        <v>29</v>
      </c>
      <c r="E483" s="1007"/>
      <c r="F483" s="1007"/>
      <c r="G483" s="1007"/>
      <c r="H483" s="1011"/>
      <c r="I483" s="1011"/>
      <c r="J483" s="1011"/>
      <c r="K483" s="1006"/>
      <c r="L483" s="1006"/>
      <c r="M483" s="1006"/>
      <c r="N483" s="1006"/>
      <c r="O483" s="1006"/>
      <c r="P483" s="1006"/>
      <c r="Q483" s="1006"/>
      <c r="R483" s="1006"/>
      <c r="S483" s="1006"/>
      <c r="T483" s="1006"/>
      <c r="U483" s="1006"/>
      <c r="V483" s="1006"/>
      <c r="W483" s="1006"/>
      <c r="X483" s="1006"/>
      <c r="Y483" s="1006"/>
      <c r="Z483" s="1006"/>
      <c r="AA483" s="1006"/>
      <c r="AB483" s="1006"/>
      <c r="AC483" s="1006"/>
      <c r="AD483" s="1006"/>
      <c r="AE483" s="1006"/>
      <c r="AF483" s="991">
        <v>0</v>
      </c>
      <c r="AG483" s="991"/>
      <c r="AH483" s="991"/>
    </row>
    <row r="484" spans="1:34" s="537" customFormat="1" ht="22.5" customHeight="1" thickBot="1" x14ac:dyDescent="0.25">
      <c r="A484" s="549"/>
      <c r="D484" s="1008" t="s">
        <v>30</v>
      </c>
      <c r="E484" s="1008"/>
      <c r="F484" s="1008"/>
      <c r="G484" s="1008"/>
      <c r="H484" s="1009">
        <v>0</v>
      </c>
      <c r="I484" s="1009"/>
      <c r="J484" s="1009"/>
      <c r="K484" s="1009">
        <v>0</v>
      </c>
      <c r="L484" s="1009"/>
      <c r="M484" s="1009"/>
      <c r="N484" s="1009">
        <v>47472</v>
      </c>
      <c r="O484" s="1009"/>
      <c r="P484" s="1009"/>
      <c r="Q484" s="1009">
        <v>0</v>
      </c>
      <c r="R484" s="1009"/>
      <c r="S484" s="1009"/>
      <c r="T484" s="1009">
        <v>0</v>
      </c>
      <c r="U484" s="1009"/>
      <c r="V484" s="1009"/>
      <c r="W484" s="1009">
        <v>0</v>
      </c>
      <c r="X484" s="1009"/>
      <c r="Y484" s="1009"/>
      <c r="Z484" s="1009">
        <v>0</v>
      </c>
      <c r="AA484" s="1009"/>
      <c r="AB484" s="1009"/>
      <c r="AC484" s="1009">
        <v>0</v>
      </c>
      <c r="AD484" s="1009"/>
      <c r="AE484" s="1009"/>
      <c r="AF484" s="1009">
        <v>47472</v>
      </c>
      <c r="AG484" s="1009"/>
      <c r="AH484" s="1009"/>
    </row>
    <row r="485" spans="1:34" s="537" customFormat="1" ht="15" thickBot="1" x14ac:dyDescent="0.25">
      <c r="A485" s="549"/>
      <c r="D485" s="1012" t="s">
        <v>33</v>
      </c>
      <c r="E485" s="1013"/>
      <c r="F485" s="1013"/>
      <c r="G485" s="1013"/>
      <c r="H485" s="1013"/>
      <c r="I485" s="1013"/>
      <c r="J485" s="1013"/>
      <c r="K485" s="1013"/>
      <c r="L485" s="1013"/>
      <c r="M485" s="1013"/>
      <c r="N485" s="1013"/>
      <c r="O485" s="1013"/>
      <c r="P485" s="1013"/>
      <c r="Q485" s="1013"/>
      <c r="R485" s="1013"/>
      <c r="S485" s="1013"/>
      <c r="T485" s="1013"/>
      <c r="U485" s="1013"/>
      <c r="V485" s="1013"/>
      <c r="W485" s="1013"/>
      <c r="X485" s="1013"/>
      <c r="Y485" s="1013"/>
      <c r="Z485" s="1013"/>
      <c r="AA485" s="1013"/>
      <c r="AB485" s="1013"/>
      <c r="AC485" s="1013"/>
      <c r="AD485" s="1013"/>
      <c r="AE485" s="1013"/>
      <c r="AF485" s="1013"/>
      <c r="AG485" s="1013"/>
      <c r="AH485" s="1014"/>
    </row>
    <row r="486" spans="1:34" s="537" customFormat="1" ht="22.5" customHeight="1" x14ac:dyDescent="0.2">
      <c r="A486" s="549"/>
      <c r="D486" s="1015" t="s">
        <v>32</v>
      </c>
      <c r="E486" s="1015"/>
      <c r="F486" s="1015"/>
      <c r="G486" s="1015"/>
      <c r="H486" s="1016"/>
      <c r="I486" s="1016"/>
      <c r="J486" s="1016"/>
      <c r="K486" s="1017"/>
      <c r="L486" s="1017"/>
      <c r="M486" s="1017"/>
      <c r="N486" s="1017"/>
      <c r="O486" s="1017"/>
      <c r="P486" s="1017"/>
      <c r="Q486" s="1017"/>
      <c r="R486" s="1017"/>
      <c r="S486" s="1017"/>
      <c r="T486" s="1017"/>
      <c r="U486" s="1017"/>
      <c r="V486" s="1017"/>
      <c r="W486" s="1017"/>
      <c r="X486" s="1017"/>
      <c r="Y486" s="1017"/>
      <c r="Z486" s="1017"/>
      <c r="AA486" s="1017"/>
      <c r="AB486" s="1017"/>
      <c r="AC486" s="1017"/>
      <c r="AD486" s="1017"/>
      <c r="AE486" s="1017"/>
      <c r="AF486" s="1037">
        <v>0</v>
      </c>
      <c r="AG486" s="1037"/>
      <c r="AH486" s="1037"/>
    </row>
    <row r="487" spans="1:34" s="537" customFormat="1" x14ac:dyDescent="0.2">
      <c r="A487" s="549"/>
      <c r="D487" s="1007" t="s">
        <v>27</v>
      </c>
      <c r="E487" s="1007"/>
      <c r="F487" s="1007"/>
      <c r="G487" s="1007"/>
      <c r="H487" s="1011"/>
      <c r="I487" s="1011"/>
      <c r="J487" s="1011"/>
      <c r="K487" s="1006"/>
      <c r="L487" s="1006"/>
      <c r="M487" s="1006"/>
      <c r="N487" s="1006"/>
      <c r="O487" s="1006"/>
      <c r="P487" s="1006"/>
      <c r="Q487" s="1006"/>
      <c r="R487" s="1006"/>
      <c r="S487" s="1006"/>
      <c r="T487" s="1006"/>
      <c r="U487" s="1006"/>
      <c r="V487" s="1006"/>
      <c r="W487" s="1006"/>
      <c r="X487" s="1006"/>
      <c r="Y487" s="1006"/>
      <c r="Z487" s="1006"/>
      <c r="AA487" s="1006"/>
      <c r="AB487" s="1006"/>
      <c r="AC487" s="1006"/>
      <c r="AD487" s="1006"/>
      <c r="AE487" s="1006"/>
      <c r="AF487" s="991">
        <v>0</v>
      </c>
      <c r="AG487" s="991"/>
      <c r="AH487" s="991"/>
    </row>
    <row r="488" spans="1:34" s="537" customFormat="1" x14ac:dyDescent="0.2">
      <c r="A488" s="549"/>
      <c r="D488" s="1007" t="s">
        <v>28</v>
      </c>
      <c r="E488" s="1007"/>
      <c r="F488" s="1007"/>
      <c r="G488" s="1007"/>
      <c r="H488" s="1011"/>
      <c r="I488" s="1011"/>
      <c r="J488" s="1011"/>
      <c r="K488" s="1006"/>
      <c r="L488" s="1006"/>
      <c r="M488" s="1006"/>
      <c r="N488" s="1006"/>
      <c r="O488" s="1006"/>
      <c r="P488" s="1006"/>
      <c r="Q488" s="1006"/>
      <c r="R488" s="1006"/>
      <c r="S488" s="1006"/>
      <c r="T488" s="1006"/>
      <c r="U488" s="1006"/>
      <c r="V488" s="1006"/>
      <c r="W488" s="1006"/>
      <c r="X488" s="1006"/>
      <c r="Y488" s="1006"/>
      <c r="Z488" s="1006"/>
      <c r="AA488" s="1006"/>
      <c r="AB488" s="1006"/>
      <c r="AC488" s="1006"/>
      <c r="AD488" s="1006"/>
      <c r="AE488" s="1006"/>
      <c r="AF488" s="991">
        <v>0</v>
      </c>
      <c r="AG488" s="991"/>
      <c r="AH488" s="991"/>
    </row>
    <row r="489" spans="1:34" s="537" customFormat="1" x14ac:dyDescent="0.2">
      <c r="A489" s="549"/>
      <c r="D489" s="1007" t="s">
        <v>29</v>
      </c>
      <c r="E489" s="1007"/>
      <c r="F489" s="1007"/>
      <c r="G489" s="1007"/>
      <c r="H489" s="1011"/>
      <c r="I489" s="1011"/>
      <c r="J489" s="1011"/>
      <c r="K489" s="1006"/>
      <c r="L489" s="1006"/>
      <c r="M489" s="1006"/>
      <c r="N489" s="1006"/>
      <c r="O489" s="1006"/>
      <c r="P489" s="1006"/>
      <c r="Q489" s="1006"/>
      <c r="R489" s="1006"/>
      <c r="S489" s="1006"/>
      <c r="T489" s="1006"/>
      <c r="U489" s="1006"/>
      <c r="V489" s="1006"/>
      <c r="W489" s="1006"/>
      <c r="X489" s="1006"/>
      <c r="Y489" s="1006"/>
      <c r="Z489" s="1006"/>
      <c r="AA489" s="1006"/>
      <c r="AB489" s="1006"/>
      <c r="AC489" s="1006"/>
      <c r="AD489" s="1006"/>
      <c r="AE489" s="1006"/>
      <c r="AF489" s="991">
        <v>0</v>
      </c>
      <c r="AG489" s="991"/>
      <c r="AH489" s="991"/>
    </row>
    <row r="490" spans="1:34" s="537" customFormat="1" ht="22.5" customHeight="1" thickBot="1" x14ac:dyDescent="0.25">
      <c r="A490" s="549"/>
      <c r="D490" s="1008" t="s">
        <v>30</v>
      </c>
      <c r="E490" s="1008"/>
      <c r="F490" s="1008"/>
      <c r="G490" s="1008"/>
      <c r="H490" s="1009">
        <v>0</v>
      </c>
      <c r="I490" s="1009"/>
      <c r="J490" s="1009"/>
      <c r="K490" s="1009">
        <v>0</v>
      </c>
      <c r="L490" s="1009"/>
      <c r="M490" s="1009"/>
      <c r="N490" s="1009">
        <v>0</v>
      </c>
      <c r="O490" s="1009"/>
      <c r="P490" s="1009"/>
      <c r="Q490" s="1009">
        <v>0</v>
      </c>
      <c r="R490" s="1009"/>
      <c r="S490" s="1009"/>
      <c r="T490" s="1009">
        <v>0</v>
      </c>
      <c r="U490" s="1009"/>
      <c r="V490" s="1009"/>
      <c r="W490" s="1009">
        <v>0</v>
      </c>
      <c r="X490" s="1009"/>
      <c r="Y490" s="1009"/>
      <c r="Z490" s="1009">
        <v>0</v>
      </c>
      <c r="AA490" s="1009"/>
      <c r="AB490" s="1009"/>
      <c r="AC490" s="1009">
        <v>0</v>
      </c>
      <c r="AD490" s="1009"/>
      <c r="AE490" s="1009"/>
      <c r="AF490" s="1009">
        <v>0</v>
      </c>
      <c r="AG490" s="1009"/>
      <c r="AH490" s="1009"/>
    </row>
    <row r="491" spans="1:34" s="537" customFormat="1" ht="15" thickBot="1" x14ac:dyDescent="0.25">
      <c r="A491" s="549"/>
      <c r="D491" s="1012" t="s">
        <v>34</v>
      </c>
      <c r="E491" s="1013"/>
      <c r="F491" s="1013"/>
      <c r="G491" s="1013"/>
      <c r="H491" s="1013"/>
      <c r="I491" s="1013"/>
      <c r="J491" s="1013"/>
      <c r="K491" s="1013"/>
      <c r="L491" s="1013"/>
      <c r="M491" s="1013"/>
      <c r="N491" s="1013"/>
      <c r="O491" s="1013"/>
      <c r="P491" s="1013"/>
      <c r="Q491" s="1013"/>
      <c r="R491" s="1013"/>
      <c r="S491" s="1013"/>
      <c r="T491" s="1013"/>
      <c r="U491" s="1013"/>
      <c r="V491" s="1013"/>
      <c r="W491" s="1013"/>
      <c r="X491" s="1013"/>
      <c r="Y491" s="1013"/>
      <c r="Z491" s="1013"/>
      <c r="AA491" s="1013"/>
      <c r="AB491" s="1013"/>
      <c r="AC491" s="1013"/>
      <c r="AD491" s="1013"/>
      <c r="AE491" s="1013"/>
      <c r="AF491" s="1013"/>
      <c r="AG491" s="1013"/>
      <c r="AH491" s="1014"/>
    </row>
    <row r="492" spans="1:34" s="537" customFormat="1" ht="22.5" customHeight="1" x14ac:dyDescent="0.2">
      <c r="A492" s="549"/>
      <c r="D492" s="1038" t="s">
        <v>32</v>
      </c>
      <c r="E492" s="1038"/>
      <c r="F492" s="1038"/>
      <c r="G492" s="1038"/>
      <c r="H492" s="1039">
        <v>0</v>
      </c>
      <c r="I492" s="1039"/>
      <c r="J492" s="1039"/>
      <c r="K492" s="1039">
        <v>0</v>
      </c>
      <c r="L492" s="1039"/>
      <c r="M492" s="1039"/>
      <c r="N492" s="1039">
        <v>48248.17</v>
      </c>
      <c r="O492" s="1039"/>
      <c r="P492" s="1039"/>
      <c r="Q492" s="1039">
        <v>0</v>
      </c>
      <c r="R492" s="1039"/>
      <c r="S492" s="1039"/>
      <c r="T492" s="1039">
        <v>0</v>
      </c>
      <c r="U492" s="1039"/>
      <c r="V492" s="1039"/>
      <c r="W492" s="1039">
        <v>0</v>
      </c>
      <c r="X492" s="1039"/>
      <c r="Y492" s="1039"/>
      <c r="Z492" s="1039">
        <v>0</v>
      </c>
      <c r="AA492" s="1039"/>
      <c r="AB492" s="1039"/>
      <c r="AC492" s="1039">
        <v>0</v>
      </c>
      <c r="AD492" s="1039"/>
      <c r="AE492" s="1039"/>
      <c r="AF492" s="1039">
        <v>48248.17</v>
      </c>
      <c r="AG492" s="1039"/>
      <c r="AH492" s="1039"/>
    </row>
    <row r="493" spans="1:34" s="537" customFormat="1" ht="22.5" customHeight="1" thickBot="1" x14ac:dyDescent="0.25">
      <c r="A493" s="549"/>
      <c r="D493" s="1008" t="s">
        <v>30</v>
      </c>
      <c r="E493" s="1008"/>
      <c r="F493" s="1008"/>
      <c r="G493" s="1008"/>
      <c r="H493" s="1009">
        <v>0</v>
      </c>
      <c r="I493" s="1009"/>
      <c r="J493" s="1009"/>
      <c r="K493" s="1009">
        <v>0</v>
      </c>
      <c r="L493" s="1009"/>
      <c r="M493" s="1009"/>
      <c r="N493" s="1009">
        <v>29502.17</v>
      </c>
      <c r="O493" s="1009"/>
      <c r="P493" s="1009"/>
      <c r="Q493" s="1009">
        <v>0</v>
      </c>
      <c r="R493" s="1009"/>
      <c r="S493" s="1009"/>
      <c r="T493" s="1009">
        <v>0</v>
      </c>
      <c r="U493" s="1009"/>
      <c r="V493" s="1009"/>
      <c r="W493" s="1009">
        <v>0</v>
      </c>
      <c r="X493" s="1009"/>
      <c r="Y493" s="1009"/>
      <c r="Z493" s="1009">
        <v>0</v>
      </c>
      <c r="AA493" s="1009"/>
      <c r="AB493" s="1009"/>
      <c r="AC493" s="1009">
        <v>0</v>
      </c>
      <c r="AD493" s="1009"/>
      <c r="AE493" s="1009"/>
      <c r="AF493" s="1009">
        <v>29502.17</v>
      </c>
      <c r="AG493" s="1009"/>
      <c r="AH493" s="1009"/>
    </row>
    <row r="494" spans="1:34" s="537" customFormat="1" x14ac:dyDescent="0.2">
      <c r="A494" s="549"/>
      <c r="D494" s="587"/>
      <c r="E494" s="581"/>
      <c r="F494" s="581"/>
      <c r="G494" s="581"/>
      <c r="H494" s="581"/>
      <c r="I494" s="581"/>
      <c r="J494" s="581"/>
      <c r="K494" s="581"/>
      <c r="L494" s="581"/>
      <c r="M494" s="581"/>
      <c r="N494" s="581"/>
      <c r="O494" s="581"/>
      <c r="P494" s="581"/>
      <c r="Q494" s="581"/>
      <c r="R494" s="581"/>
      <c r="S494" s="581"/>
      <c r="T494" s="581"/>
      <c r="U494" s="581"/>
      <c r="V494" s="581"/>
      <c r="W494" s="581"/>
      <c r="X494" s="581"/>
      <c r="Y494" s="581"/>
      <c r="Z494" s="581"/>
      <c r="AA494" s="581"/>
      <c r="AB494" s="581"/>
      <c r="AC494" s="581"/>
      <c r="AD494" s="581"/>
      <c r="AE494" s="581"/>
      <c r="AF494" s="581"/>
      <c r="AG494" s="581"/>
    </row>
    <row r="495" spans="1:34" s="537" customFormat="1" ht="15" thickBot="1" x14ac:dyDescent="0.25">
      <c r="A495" s="549"/>
    </row>
    <row r="496" spans="1:34" s="537" customFormat="1" ht="29.25" customHeight="1" thickBot="1" x14ac:dyDescent="0.25">
      <c r="A496" s="549">
        <v>6</v>
      </c>
      <c r="D496" s="999" t="s">
        <v>40</v>
      </c>
      <c r="E496" s="999"/>
      <c r="F496" s="999"/>
      <c r="G496" s="999"/>
      <c r="H496" s="999"/>
      <c r="I496" s="999"/>
      <c r="J496" s="999"/>
      <c r="K496" s="999"/>
      <c r="L496" s="999"/>
      <c r="M496" s="999"/>
      <c r="N496" s="999"/>
      <c r="O496" s="999"/>
      <c r="P496" s="999"/>
      <c r="Q496" s="999"/>
      <c r="R496" s="999"/>
      <c r="S496" s="999" t="s">
        <v>36</v>
      </c>
      <c r="T496" s="999"/>
      <c r="U496" s="999"/>
      <c r="V496" s="999"/>
      <c r="W496" s="999"/>
      <c r="X496" s="999"/>
      <c r="Y496" s="999"/>
      <c r="Z496" s="999"/>
      <c r="AA496" s="999"/>
      <c r="AB496" s="999"/>
      <c r="AC496" s="999"/>
      <c r="AD496" s="999"/>
      <c r="AE496" s="999"/>
      <c r="AF496" s="999"/>
      <c r="AG496" s="999"/>
    </row>
    <row r="497" spans="1:33" s="537" customFormat="1" ht="29.25" customHeight="1" x14ac:dyDescent="0.2">
      <c r="A497" s="549"/>
      <c r="D497" s="998" t="s">
        <v>48</v>
      </c>
      <c r="E497" s="998"/>
      <c r="F497" s="998"/>
      <c r="G497" s="998"/>
      <c r="H497" s="998"/>
      <c r="I497" s="998"/>
      <c r="J497" s="998"/>
      <c r="K497" s="998"/>
      <c r="L497" s="998"/>
      <c r="M497" s="998"/>
      <c r="N497" s="998"/>
      <c r="O497" s="998"/>
      <c r="P497" s="998"/>
      <c r="Q497" s="998"/>
      <c r="R497" s="998"/>
      <c r="S497" s="1179">
        <v>0</v>
      </c>
      <c r="T497" s="1179"/>
      <c r="U497" s="1179"/>
      <c r="V497" s="1179"/>
      <c r="W497" s="1179"/>
      <c r="X497" s="1179"/>
      <c r="Y497" s="1179"/>
      <c r="Z497" s="1179"/>
      <c r="AA497" s="1179"/>
      <c r="AB497" s="1179"/>
      <c r="AC497" s="1179"/>
      <c r="AD497" s="1179"/>
      <c r="AE497" s="1179"/>
      <c r="AF497" s="1179"/>
      <c r="AG497" s="1179"/>
    </row>
    <row r="498" spans="1:33" s="537" customFormat="1" ht="29.25" customHeight="1" thickBot="1" x14ac:dyDescent="0.25">
      <c r="A498" s="549"/>
      <c r="D498" s="1125" t="s">
        <v>49</v>
      </c>
      <c r="E498" s="1125"/>
      <c r="F498" s="1125"/>
      <c r="G498" s="1125"/>
      <c r="H498" s="1125"/>
      <c r="I498" s="1125"/>
      <c r="J498" s="1125"/>
      <c r="K498" s="1125"/>
      <c r="L498" s="1125"/>
      <c r="M498" s="1125"/>
      <c r="N498" s="1125"/>
      <c r="O498" s="1125"/>
      <c r="P498" s="1125"/>
      <c r="Q498" s="1125"/>
      <c r="R498" s="1125"/>
      <c r="S498" s="1106">
        <v>0</v>
      </c>
      <c r="T498" s="1106"/>
      <c r="U498" s="1106"/>
      <c r="V498" s="1106"/>
      <c r="W498" s="1106"/>
      <c r="X498" s="1106"/>
      <c r="Y498" s="1106"/>
      <c r="Z498" s="1106"/>
      <c r="AA498" s="1106"/>
      <c r="AB498" s="1106"/>
      <c r="AC498" s="1106"/>
      <c r="AD498" s="1106"/>
      <c r="AE498" s="1106"/>
      <c r="AF498" s="1106"/>
      <c r="AG498" s="1106"/>
    </row>
    <row r="499" spans="1:33" s="537" customFormat="1" x14ac:dyDescent="0.2">
      <c r="A499" s="549"/>
    </row>
    <row r="500" spans="1:33" s="537" customFormat="1" x14ac:dyDescent="0.2">
      <c r="A500" s="549"/>
      <c r="D500" s="536" t="s">
        <v>1293</v>
      </c>
    </row>
    <row r="501" spans="1:33" s="537" customFormat="1" x14ac:dyDescent="0.2">
      <c r="A501" s="549"/>
    </row>
    <row r="502" spans="1:33" s="537" customFormat="1" x14ac:dyDescent="0.2">
      <c r="A502" s="549"/>
      <c r="D502" s="1078" t="s">
        <v>1997</v>
      </c>
      <c r="E502" s="1241"/>
      <c r="F502" s="1241"/>
      <c r="G502" s="1241"/>
      <c r="H502" s="1241"/>
      <c r="I502" s="1241"/>
      <c r="J502" s="1241"/>
      <c r="K502" s="1241"/>
      <c r="L502" s="1241"/>
      <c r="M502" s="1241"/>
      <c r="N502" s="1241"/>
      <c r="O502" s="1241"/>
      <c r="P502" s="1241"/>
      <c r="Q502" s="1241"/>
      <c r="R502" s="1241"/>
      <c r="S502" s="1241"/>
      <c r="T502" s="1241"/>
      <c r="U502" s="1241"/>
      <c r="V502" s="1241"/>
      <c r="W502" s="1241"/>
      <c r="X502" s="1241"/>
      <c r="Y502" s="1241"/>
      <c r="Z502" s="1241"/>
      <c r="AA502" s="1241"/>
      <c r="AB502" s="1241"/>
      <c r="AC502" s="1241"/>
      <c r="AD502" s="1241"/>
      <c r="AE502" s="1241"/>
      <c r="AF502" s="1241"/>
      <c r="AG502" s="1241"/>
    </row>
    <row r="503" spans="1:33" s="537" customFormat="1" x14ac:dyDescent="0.2">
      <c r="A503" s="549"/>
      <c r="D503" s="1241"/>
      <c r="E503" s="1241"/>
      <c r="F503" s="1241"/>
      <c r="G503" s="1241"/>
      <c r="H503" s="1241"/>
      <c r="I503" s="1241"/>
      <c r="J503" s="1241"/>
      <c r="K503" s="1241"/>
      <c r="L503" s="1241"/>
      <c r="M503" s="1241"/>
      <c r="N503" s="1241"/>
      <c r="O503" s="1241"/>
      <c r="P503" s="1241"/>
      <c r="Q503" s="1241"/>
      <c r="R503" s="1241"/>
      <c r="S503" s="1241"/>
      <c r="T503" s="1241"/>
      <c r="U503" s="1241"/>
      <c r="V503" s="1241"/>
      <c r="W503" s="1241"/>
      <c r="X503" s="1241"/>
      <c r="Y503" s="1241"/>
      <c r="Z503" s="1241"/>
      <c r="AA503" s="1241"/>
      <c r="AB503" s="1241"/>
      <c r="AC503" s="1241"/>
      <c r="AD503" s="1241"/>
      <c r="AE503" s="1241"/>
      <c r="AF503" s="1241"/>
      <c r="AG503" s="1241"/>
    </row>
    <row r="504" spans="1:33" s="537" customFormat="1" x14ac:dyDescent="0.2">
      <c r="A504" s="549"/>
      <c r="D504" s="1241"/>
      <c r="E504" s="1241"/>
      <c r="F504" s="1241"/>
      <c r="G504" s="1241"/>
      <c r="H504" s="1241"/>
      <c r="I504" s="1241"/>
      <c r="J504" s="1241"/>
      <c r="K504" s="1241"/>
      <c r="L504" s="1241"/>
      <c r="M504" s="1241"/>
      <c r="N504" s="1241"/>
      <c r="O504" s="1241"/>
      <c r="P504" s="1241"/>
      <c r="Q504" s="1241"/>
      <c r="R504" s="1241"/>
      <c r="S504" s="1241"/>
      <c r="T504" s="1241"/>
      <c r="U504" s="1241"/>
      <c r="V504" s="1241"/>
      <c r="W504" s="1241"/>
      <c r="X504" s="1241"/>
      <c r="Y504" s="1241"/>
      <c r="Z504" s="1241"/>
      <c r="AA504" s="1241"/>
      <c r="AB504" s="1241"/>
      <c r="AC504" s="1241"/>
      <c r="AD504" s="1241"/>
      <c r="AE504" s="1241"/>
      <c r="AF504" s="1241"/>
      <c r="AG504" s="1241"/>
    </row>
    <row r="505" spans="1:33" s="537" customFormat="1" x14ac:dyDescent="0.2">
      <c r="A505" s="549"/>
      <c r="D505" s="581"/>
      <c r="E505" s="581"/>
      <c r="F505" s="581"/>
      <c r="G505" s="581"/>
      <c r="H505" s="581"/>
      <c r="I505" s="581"/>
      <c r="J505" s="581"/>
      <c r="K505" s="581"/>
      <c r="L505" s="581"/>
      <c r="M505" s="581"/>
      <c r="N505" s="581"/>
      <c r="O505" s="581"/>
      <c r="P505" s="581"/>
      <c r="Q505" s="581"/>
      <c r="R505" s="581"/>
      <c r="S505" s="581"/>
      <c r="T505" s="581"/>
      <c r="U505" s="581"/>
      <c r="V505" s="581"/>
      <c r="W505" s="581"/>
      <c r="X505" s="581"/>
      <c r="Y505" s="581"/>
      <c r="Z505" s="581"/>
      <c r="AA505" s="581"/>
      <c r="AB505" s="581"/>
      <c r="AC505" s="581"/>
      <c r="AD505" s="581"/>
      <c r="AE505" s="581"/>
      <c r="AF505" s="581"/>
      <c r="AG505" s="581"/>
    </row>
    <row r="506" spans="1:33" s="537" customFormat="1" x14ac:dyDescent="0.2">
      <c r="A506" s="549"/>
      <c r="D506" s="581"/>
      <c r="E506" s="581"/>
      <c r="F506" s="581"/>
      <c r="G506" s="581"/>
      <c r="H506" s="581"/>
      <c r="I506" s="581"/>
      <c r="J506" s="581"/>
      <c r="K506" s="581"/>
      <c r="L506" s="581"/>
      <c r="M506" s="581"/>
      <c r="N506" s="581"/>
      <c r="O506" s="581"/>
      <c r="P506" s="581"/>
      <c r="Q506" s="581"/>
      <c r="R506" s="581"/>
      <c r="S506" s="581"/>
      <c r="T506" s="581"/>
      <c r="U506" s="581"/>
      <c r="V506" s="581"/>
      <c r="W506" s="581"/>
      <c r="X506" s="581"/>
      <c r="Y506" s="581"/>
      <c r="Z506" s="581"/>
      <c r="AA506" s="581"/>
      <c r="AB506" s="581"/>
      <c r="AC506" s="581"/>
      <c r="AD506" s="581"/>
      <c r="AE506" s="581"/>
      <c r="AF506" s="581"/>
      <c r="AG506" s="581"/>
    </row>
    <row r="507" spans="1:33" s="537" customFormat="1" x14ac:dyDescent="0.2">
      <c r="A507" s="549"/>
      <c r="D507" s="536" t="s">
        <v>1357</v>
      </c>
      <c r="E507" s="581"/>
      <c r="F507" s="581"/>
    </row>
    <row r="508" spans="1:33" s="585" customFormat="1" x14ac:dyDescent="0.2">
      <c r="A508" s="588"/>
      <c r="E508" s="589"/>
      <c r="F508" s="589"/>
    </row>
    <row r="509" spans="1:33" s="537" customFormat="1" x14ac:dyDescent="0.2">
      <c r="A509" s="549"/>
      <c r="D509" s="586" t="s">
        <v>1358</v>
      </c>
      <c r="E509" s="581"/>
      <c r="F509" s="581"/>
    </row>
    <row r="510" spans="1:33" s="537" customFormat="1" x14ac:dyDescent="0.2">
      <c r="A510" s="549"/>
      <c r="D510" s="586"/>
      <c r="E510" s="930"/>
      <c r="F510" s="930"/>
    </row>
    <row r="511" spans="1:33" s="537" customFormat="1" x14ac:dyDescent="0.2">
      <c r="A511" s="549"/>
      <c r="D511" s="707" t="s">
        <v>1998</v>
      </c>
      <c r="E511" s="581"/>
      <c r="F511" s="581"/>
      <c r="G511" s="581"/>
      <c r="H511" s="581"/>
      <c r="I511" s="581"/>
      <c r="J511" s="581"/>
      <c r="K511" s="581"/>
      <c r="L511" s="581"/>
      <c r="M511" s="581"/>
      <c r="N511" s="581"/>
      <c r="O511" s="581"/>
      <c r="P511" s="581"/>
      <c r="Q511" s="581"/>
      <c r="R511" s="581"/>
      <c r="S511" s="581"/>
      <c r="T511" s="581"/>
      <c r="U511" s="581"/>
      <c r="V511" s="581"/>
      <c r="W511" s="581"/>
      <c r="X511" s="581"/>
      <c r="Y511" s="581"/>
      <c r="Z511" s="581"/>
      <c r="AA511" s="581"/>
      <c r="AB511" s="581"/>
      <c r="AC511" s="581"/>
      <c r="AD511" s="581"/>
      <c r="AE511" s="581"/>
      <c r="AF511" s="581"/>
      <c r="AG511" s="581"/>
    </row>
    <row r="512" spans="1:33" s="537" customFormat="1" x14ac:dyDescent="0.2">
      <c r="A512" s="549"/>
    </row>
    <row r="513" spans="1:33" s="537" customFormat="1" x14ac:dyDescent="0.2">
      <c r="A513" s="549"/>
      <c r="D513" s="536" t="s">
        <v>1298</v>
      </c>
    </row>
    <row r="514" spans="1:33" s="537" customFormat="1" x14ac:dyDescent="0.2">
      <c r="A514" s="549"/>
    </row>
    <row r="515" spans="1:33" s="537" customFormat="1" x14ac:dyDescent="0.2">
      <c r="A515" s="549"/>
      <c r="D515" s="1078" t="s">
        <v>1999</v>
      </c>
      <c r="E515" s="1079"/>
      <c r="F515" s="1079"/>
      <c r="G515" s="1079"/>
      <c r="H515" s="1079"/>
      <c r="I515" s="1079"/>
      <c r="J515" s="1079"/>
      <c r="K515" s="1079"/>
      <c r="L515" s="1079"/>
      <c r="M515" s="1079"/>
      <c r="N515" s="1079"/>
      <c r="O515" s="1079"/>
      <c r="P515" s="1079"/>
      <c r="Q515" s="1079"/>
      <c r="R515" s="1079"/>
      <c r="S515" s="1079"/>
      <c r="T515" s="1079"/>
      <c r="U515" s="1079"/>
      <c r="V515" s="1079"/>
      <c r="W515" s="1079"/>
      <c r="X515" s="1079"/>
      <c r="Y515" s="1079"/>
      <c r="Z515" s="1079"/>
      <c r="AA515" s="1079"/>
      <c r="AB515" s="1079"/>
      <c r="AC515" s="1079"/>
      <c r="AD515" s="1079"/>
      <c r="AE515" s="1079"/>
      <c r="AF515" s="1079"/>
      <c r="AG515" s="1079"/>
    </row>
    <row r="516" spans="1:33" s="537" customFormat="1" x14ac:dyDescent="0.2">
      <c r="A516" s="549"/>
      <c r="D516" s="1079"/>
      <c r="E516" s="1079"/>
      <c r="F516" s="1079"/>
      <c r="G516" s="1079"/>
      <c r="H516" s="1079"/>
      <c r="I516" s="1079"/>
      <c r="J516" s="1079"/>
      <c r="K516" s="1079"/>
      <c r="L516" s="1079"/>
      <c r="M516" s="1079"/>
      <c r="N516" s="1079"/>
      <c r="O516" s="1079"/>
      <c r="P516" s="1079"/>
      <c r="Q516" s="1079"/>
      <c r="R516" s="1079"/>
      <c r="S516" s="1079"/>
      <c r="T516" s="1079"/>
      <c r="U516" s="1079"/>
      <c r="V516" s="1079"/>
      <c r="W516" s="1079"/>
      <c r="X516" s="1079"/>
      <c r="Y516" s="1079"/>
      <c r="Z516" s="1079"/>
      <c r="AA516" s="1079"/>
      <c r="AB516" s="1079"/>
      <c r="AC516" s="1079"/>
      <c r="AD516" s="1079"/>
      <c r="AE516" s="1079"/>
      <c r="AF516" s="1079"/>
      <c r="AG516" s="1079"/>
    </row>
    <row r="517" spans="1:33" s="537" customFormat="1" x14ac:dyDescent="0.2">
      <c r="A517" s="549"/>
    </row>
    <row r="518" spans="1:33" s="537" customFormat="1" x14ac:dyDescent="0.2">
      <c r="A518" s="549"/>
      <c r="D518" s="984" t="s">
        <v>1294</v>
      </c>
      <c r="E518" s="984"/>
      <c r="F518" s="984"/>
      <c r="G518" s="984"/>
      <c r="H518" s="984"/>
      <c r="I518" s="984"/>
      <c r="J518" s="984"/>
      <c r="K518" s="984"/>
      <c r="L518" s="984"/>
      <c r="M518" s="984"/>
      <c r="N518" s="984"/>
      <c r="O518" s="984"/>
      <c r="P518" s="984"/>
      <c r="Q518" s="984"/>
      <c r="R518" s="984"/>
      <c r="S518" s="984"/>
      <c r="T518" s="984"/>
      <c r="U518" s="984"/>
      <c r="V518" s="984"/>
      <c r="W518" s="984"/>
      <c r="X518" s="984"/>
      <c r="Y518" s="984"/>
      <c r="Z518" s="984"/>
      <c r="AA518" s="984"/>
      <c r="AB518" s="984"/>
      <c r="AC518" s="984"/>
      <c r="AD518" s="984"/>
      <c r="AE518" s="984"/>
      <c r="AF518" s="984"/>
      <c r="AG518" s="984"/>
    </row>
    <row r="519" spans="1:33" s="537" customFormat="1" ht="15" thickBot="1" x14ac:dyDescent="0.25">
      <c r="A519" s="549"/>
    </row>
    <row r="520" spans="1:33" s="537" customFormat="1" ht="15.75" customHeight="1" thickBot="1" x14ac:dyDescent="0.25">
      <c r="A520" s="549">
        <v>12</v>
      </c>
      <c r="D520" s="999" t="s">
        <v>86</v>
      </c>
      <c r="E520" s="999"/>
      <c r="F520" s="999"/>
      <c r="G520" s="999"/>
      <c r="H520" s="999"/>
      <c r="I520" s="999" t="s">
        <v>2</v>
      </c>
      <c r="J520" s="999"/>
      <c r="K520" s="999"/>
      <c r="L520" s="999"/>
      <c r="M520" s="999"/>
      <c r="N520" s="999"/>
      <c r="O520" s="999"/>
      <c r="P520" s="999"/>
      <c r="Q520" s="999"/>
      <c r="R520" s="999"/>
      <c r="S520" s="999"/>
      <c r="T520" s="999"/>
      <c r="U520" s="999"/>
      <c r="V520" s="999"/>
      <c r="W520" s="999"/>
      <c r="X520" s="999"/>
      <c r="Y520" s="999"/>
      <c r="Z520" s="999"/>
      <c r="AA520" s="999"/>
      <c r="AB520" s="999"/>
      <c r="AC520" s="999"/>
      <c r="AD520" s="999"/>
      <c r="AE520" s="999"/>
      <c r="AF520" s="999"/>
      <c r="AG520" s="999"/>
    </row>
    <row r="521" spans="1:33" s="537" customFormat="1" ht="47.25" customHeight="1" thickBot="1" x14ac:dyDescent="0.25">
      <c r="A521" s="549"/>
      <c r="D521" s="999"/>
      <c r="E521" s="999"/>
      <c r="F521" s="999"/>
      <c r="G521" s="999"/>
      <c r="H521" s="999"/>
      <c r="I521" s="1046" t="s">
        <v>87</v>
      </c>
      <c r="J521" s="1046"/>
      <c r="K521" s="1046"/>
      <c r="L521" s="1046"/>
      <c r="M521" s="1046"/>
      <c r="N521" s="1046" t="s">
        <v>419</v>
      </c>
      <c r="O521" s="1046"/>
      <c r="P521" s="1046"/>
      <c r="Q521" s="1046"/>
      <c r="R521" s="1046"/>
      <c r="S521" s="1046" t="s">
        <v>423</v>
      </c>
      <c r="T521" s="1046"/>
      <c r="U521" s="1046"/>
      <c r="V521" s="1046"/>
      <c r="W521" s="1046"/>
      <c r="X521" s="1046" t="s">
        <v>421</v>
      </c>
      <c r="Y521" s="1046"/>
      <c r="Z521" s="1046"/>
      <c r="AA521" s="1046"/>
      <c r="AB521" s="1046"/>
      <c r="AC521" s="1046" t="s">
        <v>89</v>
      </c>
      <c r="AD521" s="1046"/>
      <c r="AE521" s="1046"/>
      <c r="AF521" s="1046"/>
      <c r="AG521" s="1046"/>
    </row>
    <row r="522" spans="1:33" s="537" customFormat="1" ht="28.5" customHeight="1" thickBot="1" x14ac:dyDescent="0.25">
      <c r="A522" s="549"/>
      <c r="D522" s="1240" t="s">
        <v>90</v>
      </c>
      <c r="E522" s="1240"/>
      <c r="F522" s="1240"/>
      <c r="G522" s="1240"/>
      <c r="H522" s="1240"/>
      <c r="I522" s="1236">
        <v>0</v>
      </c>
      <c r="J522" s="1237"/>
      <c r="K522" s="1237"/>
      <c r="L522" s="1237"/>
      <c r="M522" s="1237"/>
      <c r="N522" s="1237">
        <v>0</v>
      </c>
      <c r="O522" s="1237"/>
      <c r="P522" s="1237"/>
      <c r="Q522" s="1237"/>
      <c r="R522" s="1237"/>
      <c r="S522" s="1237">
        <v>0</v>
      </c>
      <c r="T522" s="1237"/>
      <c r="U522" s="1237"/>
      <c r="V522" s="1237"/>
      <c r="W522" s="1237"/>
      <c r="X522" s="1237">
        <v>0</v>
      </c>
      <c r="Y522" s="1237"/>
      <c r="Z522" s="1237"/>
      <c r="AA522" s="1237"/>
      <c r="AB522" s="1237"/>
      <c r="AC522" s="1238">
        <v>0</v>
      </c>
      <c r="AD522" s="1238"/>
      <c r="AE522" s="1238"/>
      <c r="AF522" s="1238"/>
      <c r="AG522" s="1239"/>
    </row>
    <row r="523" spans="1:33" s="537" customFormat="1" ht="34.5" customHeight="1" thickBot="1" x14ac:dyDescent="0.25">
      <c r="A523" s="549"/>
      <c r="D523" s="1240" t="s">
        <v>98</v>
      </c>
      <c r="E523" s="1240"/>
      <c r="F523" s="1240"/>
      <c r="G523" s="1240"/>
      <c r="H523" s="1240"/>
      <c r="I523" s="1100">
        <v>0</v>
      </c>
      <c r="J523" s="1101"/>
      <c r="K523" s="1101"/>
      <c r="L523" s="1101"/>
      <c r="M523" s="1101"/>
      <c r="N523" s="1101">
        <v>0</v>
      </c>
      <c r="O523" s="1101"/>
      <c r="P523" s="1101"/>
      <c r="Q523" s="1101"/>
      <c r="R523" s="1101"/>
      <c r="S523" s="1101">
        <v>0</v>
      </c>
      <c r="T523" s="1101"/>
      <c r="U523" s="1101"/>
      <c r="V523" s="1101"/>
      <c r="W523" s="1101"/>
      <c r="X523" s="1101">
        <v>0</v>
      </c>
      <c r="Y523" s="1101"/>
      <c r="Z523" s="1101"/>
      <c r="AA523" s="1101"/>
      <c r="AB523" s="1101"/>
      <c r="AC523" s="1232">
        <v>0</v>
      </c>
      <c r="AD523" s="1232"/>
      <c r="AE523" s="1232"/>
      <c r="AF523" s="1232"/>
      <c r="AG523" s="1233"/>
    </row>
    <row r="524" spans="1:33" s="537" customFormat="1" ht="28.5" customHeight="1" thickBot="1" x14ac:dyDescent="0.25">
      <c r="A524" s="549"/>
      <c r="D524" s="1240" t="s">
        <v>91</v>
      </c>
      <c r="E524" s="1240"/>
      <c r="F524" s="1240"/>
      <c r="G524" s="1240"/>
      <c r="H524" s="1240"/>
      <c r="I524" s="1100">
        <v>0</v>
      </c>
      <c r="J524" s="1101"/>
      <c r="K524" s="1101"/>
      <c r="L524" s="1101"/>
      <c r="M524" s="1101"/>
      <c r="N524" s="1101">
        <v>0</v>
      </c>
      <c r="O524" s="1101"/>
      <c r="P524" s="1101"/>
      <c r="Q524" s="1101"/>
      <c r="R524" s="1101"/>
      <c r="S524" s="1101">
        <v>0</v>
      </c>
      <c r="T524" s="1101"/>
      <c r="U524" s="1101"/>
      <c r="V524" s="1101"/>
      <c r="W524" s="1101"/>
      <c r="X524" s="1101">
        <v>0</v>
      </c>
      <c r="Y524" s="1101"/>
      <c r="Z524" s="1101"/>
      <c r="AA524" s="1101"/>
      <c r="AB524" s="1101"/>
      <c r="AC524" s="1232">
        <v>0</v>
      </c>
      <c r="AD524" s="1232"/>
      <c r="AE524" s="1232"/>
      <c r="AF524" s="1232"/>
      <c r="AG524" s="1233"/>
    </row>
    <row r="525" spans="1:33" s="537" customFormat="1" ht="28.5" customHeight="1" thickBot="1" x14ac:dyDescent="0.25">
      <c r="A525" s="549"/>
      <c r="D525" s="1240" t="s">
        <v>92</v>
      </c>
      <c r="E525" s="1240"/>
      <c r="F525" s="1240"/>
      <c r="G525" s="1240"/>
      <c r="H525" s="1240"/>
      <c r="I525" s="1100">
        <v>0</v>
      </c>
      <c r="J525" s="1101"/>
      <c r="K525" s="1101"/>
      <c r="L525" s="1101"/>
      <c r="M525" s="1101"/>
      <c r="N525" s="1101">
        <v>0</v>
      </c>
      <c r="O525" s="1101"/>
      <c r="P525" s="1101"/>
      <c r="Q525" s="1101"/>
      <c r="R525" s="1101"/>
      <c r="S525" s="1101">
        <v>0</v>
      </c>
      <c r="T525" s="1101"/>
      <c r="U525" s="1101"/>
      <c r="V525" s="1101"/>
      <c r="W525" s="1101"/>
      <c r="X525" s="1101">
        <v>0</v>
      </c>
      <c r="Y525" s="1101"/>
      <c r="Z525" s="1101"/>
      <c r="AA525" s="1101"/>
      <c r="AB525" s="1101"/>
      <c r="AC525" s="1232">
        <v>0</v>
      </c>
      <c r="AD525" s="1232"/>
      <c r="AE525" s="1232"/>
      <c r="AF525" s="1232"/>
      <c r="AG525" s="1233"/>
    </row>
    <row r="526" spans="1:33" s="537" customFormat="1" ht="28.5" customHeight="1" thickBot="1" x14ac:dyDescent="0.25">
      <c r="A526" s="549"/>
      <c r="D526" s="1240" t="s">
        <v>93</v>
      </c>
      <c r="E526" s="1240"/>
      <c r="F526" s="1240"/>
      <c r="G526" s="1240"/>
      <c r="H526" s="1240"/>
      <c r="I526" s="1100">
        <v>0</v>
      </c>
      <c r="J526" s="1101"/>
      <c r="K526" s="1101"/>
      <c r="L526" s="1101"/>
      <c r="M526" s="1101"/>
      <c r="N526" s="1101">
        <v>0</v>
      </c>
      <c r="O526" s="1101"/>
      <c r="P526" s="1101"/>
      <c r="Q526" s="1101"/>
      <c r="R526" s="1101"/>
      <c r="S526" s="1101">
        <v>0</v>
      </c>
      <c r="T526" s="1101"/>
      <c r="U526" s="1101"/>
      <c r="V526" s="1101"/>
      <c r="W526" s="1101"/>
      <c r="X526" s="1101">
        <v>0</v>
      </c>
      <c r="Y526" s="1101"/>
      <c r="Z526" s="1101"/>
      <c r="AA526" s="1101"/>
      <c r="AB526" s="1101"/>
      <c r="AC526" s="1232">
        <v>0</v>
      </c>
      <c r="AD526" s="1232"/>
      <c r="AE526" s="1232"/>
      <c r="AF526" s="1232"/>
      <c r="AG526" s="1233"/>
    </row>
    <row r="527" spans="1:33" s="537" customFormat="1" ht="28.5" customHeight="1" thickBot="1" x14ac:dyDescent="0.25">
      <c r="A527" s="549"/>
      <c r="D527" s="1240" t="s">
        <v>94</v>
      </c>
      <c r="E527" s="1240"/>
      <c r="F527" s="1240"/>
      <c r="G527" s="1240"/>
      <c r="H527" s="1240"/>
      <c r="I527" s="1100">
        <v>0</v>
      </c>
      <c r="J527" s="1101"/>
      <c r="K527" s="1101"/>
      <c r="L527" s="1101"/>
      <c r="M527" s="1101"/>
      <c r="N527" s="1101">
        <v>0</v>
      </c>
      <c r="O527" s="1101"/>
      <c r="P527" s="1101"/>
      <c r="Q527" s="1101"/>
      <c r="R527" s="1101"/>
      <c r="S527" s="1101">
        <v>0</v>
      </c>
      <c r="T527" s="1101"/>
      <c r="U527" s="1101"/>
      <c r="V527" s="1101"/>
      <c r="W527" s="1101"/>
      <c r="X527" s="1101">
        <v>0</v>
      </c>
      <c r="Y527" s="1101"/>
      <c r="Z527" s="1101"/>
      <c r="AA527" s="1101"/>
      <c r="AB527" s="1101"/>
      <c r="AC527" s="1232">
        <v>0</v>
      </c>
      <c r="AD527" s="1232"/>
      <c r="AE527" s="1232"/>
      <c r="AF527" s="1232"/>
      <c r="AG527" s="1233"/>
    </row>
    <row r="528" spans="1:33" s="537" customFormat="1" ht="28.5" customHeight="1" thickBot="1" x14ac:dyDescent="0.25">
      <c r="A528" s="549"/>
      <c r="D528" s="1240" t="s">
        <v>422</v>
      </c>
      <c r="E528" s="1240"/>
      <c r="F528" s="1240"/>
      <c r="G528" s="1240"/>
      <c r="H528" s="1240"/>
      <c r="I528" s="1100">
        <v>0</v>
      </c>
      <c r="J528" s="1101"/>
      <c r="K528" s="1101"/>
      <c r="L528" s="1101"/>
      <c r="M528" s="1101"/>
      <c r="N528" s="1101">
        <v>0</v>
      </c>
      <c r="O528" s="1101"/>
      <c r="P528" s="1101"/>
      <c r="Q528" s="1101"/>
      <c r="R528" s="1101"/>
      <c r="S528" s="1101">
        <v>0</v>
      </c>
      <c r="T528" s="1101"/>
      <c r="U528" s="1101"/>
      <c r="V528" s="1101"/>
      <c r="W528" s="1101"/>
      <c r="X528" s="1101">
        <v>0</v>
      </c>
      <c r="Y528" s="1101"/>
      <c r="Z528" s="1101"/>
      <c r="AA528" s="1101"/>
      <c r="AB528" s="1101"/>
      <c r="AC528" s="1232">
        <v>0</v>
      </c>
      <c r="AD528" s="1232"/>
      <c r="AE528" s="1232"/>
      <c r="AF528" s="1232"/>
      <c r="AG528" s="1233"/>
    </row>
    <row r="529" spans="1:33" s="537" customFormat="1" ht="28.5" customHeight="1" thickBot="1" x14ac:dyDescent="0.25">
      <c r="A529" s="549"/>
      <c r="D529" s="1124" t="s">
        <v>95</v>
      </c>
      <c r="E529" s="1124"/>
      <c r="F529" s="1124"/>
      <c r="G529" s="1124"/>
      <c r="H529" s="1124"/>
      <c r="I529" s="1229">
        <v>0</v>
      </c>
      <c r="J529" s="1230"/>
      <c r="K529" s="1230"/>
      <c r="L529" s="1230"/>
      <c r="M529" s="1230"/>
      <c r="N529" s="1230">
        <v>0</v>
      </c>
      <c r="O529" s="1230"/>
      <c r="P529" s="1230"/>
      <c r="Q529" s="1230"/>
      <c r="R529" s="1230"/>
      <c r="S529" s="1230">
        <v>0</v>
      </c>
      <c r="T529" s="1230"/>
      <c r="U529" s="1230"/>
      <c r="V529" s="1230"/>
      <c r="W529" s="1230"/>
      <c r="X529" s="1230">
        <v>0</v>
      </c>
      <c r="Y529" s="1230"/>
      <c r="Z529" s="1230"/>
      <c r="AA529" s="1230"/>
      <c r="AB529" s="1230"/>
      <c r="AC529" s="1230">
        <v>0</v>
      </c>
      <c r="AD529" s="1230"/>
      <c r="AE529" s="1230"/>
      <c r="AF529" s="1230"/>
      <c r="AG529" s="1231"/>
    </row>
    <row r="530" spans="1:33" s="537" customFormat="1" x14ac:dyDescent="0.2">
      <c r="A530" s="549"/>
    </row>
    <row r="531" spans="1:33" s="537" customFormat="1" x14ac:dyDescent="0.2">
      <c r="A531" s="549"/>
    </row>
    <row r="532" spans="1:33" s="537" customFormat="1" x14ac:dyDescent="0.2">
      <c r="A532" s="549"/>
      <c r="D532" s="985" t="s">
        <v>1296</v>
      </c>
      <c r="E532" s="985"/>
      <c r="F532" s="985"/>
      <c r="G532" s="985"/>
      <c r="H532" s="985"/>
      <c r="I532" s="985"/>
      <c r="J532" s="985"/>
      <c r="K532" s="985"/>
      <c r="L532" s="985"/>
      <c r="M532" s="985"/>
      <c r="N532" s="985"/>
      <c r="O532" s="985"/>
      <c r="P532" s="985"/>
      <c r="Q532" s="985"/>
      <c r="R532" s="985"/>
      <c r="S532" s="985"/>
      <c r="T532" s="985"/>
      <c r="U532" s="985"/>
      <c r="V532" s="985"/>
      <c r="W532" s="985"/>
      <c r="X532" s="985"/>
      <c r="Y532" s="985"/>
      <c r="Z532" s="985"/>
      <c r="AA532" s="985"/>
      <c r="AB532" s="985"/>
      <c r="AC532" s="985"/>
      <c r="AD532" s="985"/>
      <c r="AE532" s="985"/>
      <c r="AF532" s="985"/>
      <c r="AG532" s="985"/>
    </row>
    <row r="533" spans="1:33" s="537" customFormat="1" ht="15" thickBot="1" x14ac:dyDescent="0.25">
      <c r="A533" s="549"/>
    </row>
    <row r="534" spans="1:33" s="537" customFormat="1" ht="19.5" customHeight="1" thickBot="1" x14ac:dyDescent="0.25">
      <c r="A534" s="549" t="s">
        <v>1301</v>
      </c>
      <c r="D534" s="999" t="s">
        <v>94</v>
      </c>
      <c r="E534" s="999"/>
      <c r="F534" s="999"/>
      <c r="G534" s="999"/>
      <c r="H534" s="999"/>
      <c r="I534" s="999"/>
      <c r="J534" s="999"/>
      <c r="K534" s="999"/>
      <c r="L534" s="999"/>
      <c r="M534" s="999"/>
      <c r="N534" s="999"/>
      <c r="O534" s="999"/>
      <c r="P534" s="999"/>
      <c r="Q534" s="999"/>
      <c r="R534" s="999"/>
      <c r="S534" s="999"/>
      <c r="T534" s="999" t="s">
        <v>63</v>
      </c>
      <c r="U534" s="999"/>
      <c r="V534" s="999"/>
      <c r="W534" s="999"/>
      <c r="X534" s="999"/>
      <c r="Y534" s="999"/>
      <c r="Z534" s="999"/>
      <c r="AA534" s="999"/>
      <c r="AB534" s="999"/>
      <c r="AC534" s="999"/>
      <c r="AD534" s="999"/>
      <c r="AE534" s="999"/>
      <c r="AF534" s="999"/>
      <c r="AG534" s="999"/>
    </row>
    <row r="535" spans="1:33" s="537" customFormat="1" ht="19.5" customHeight="1" x14ac:dyDescent="0.2">
      <c r="A535" s="549"/>
      <c r="D535" s="998" t="s">
        <v>96</v>
      </c>
      <c r="E535" s="998"/>
      <c r="F535" s="998"/>
      <c r="G535" s="998"/>
      <c r="H535" s="998"/>
      <c r="I535" s="998"/>
      <c r="J535" s="998"/>
      <c r="K535" s="998"/>
      <c r="L535" s="998"/>
      <c r="M535" s="998"/>
      <c r="N535" s="998"/>
      <c r="O535" s="998"/>
      <c r="P535" s="998"/>
      <c r="Q535" s="998"/>
      <c r="R535" s="998"/>
      <c r="S535" s="998"/>
      <c r="T535" s="1179">
        <v>0</v>
      </c>
      <c r="U535" s="1179"/>
      <c r="V535" s="1179"/>
      <c r="W535" s="1179"/>
      <c r="X535" s="1179"/>
      <c r="Y535" s="1179"/>
      <c r="Z535" s="1179"/>
      <c r="AA535" s="1179"/>
      <c r="AB535" s="1179"/>
      <c r="AC535" s="1179"/>
      <c r="AD535" s="1179"/>
      <c r="AE535" s="1179"/>
      <c r="AF535" s="1179"/>
      <c r="AG535" s="1179"/>
    </row>
    <row r="536" spans="1:33" s="537" customFormat="1" ht="19.5" customHeight="1" thickBot="1" x14ac:dyDescent="0.25">
      <c r="A536" s="549"/>
      <c r="D536" s="1125" t="s">
        <v>97</v>
      </c>
      <c r="E536" s="1125"/>
      <c r="F536" s="1125"/>
      <c r="G536" s="1125"/>
      <c r="H536" s="1125"/>
      <c r="I536" s="1125"/>
      <c r="J536" s="1125"/>
      <c r="K536" s="1125"/>
      <c r="L536" s="1125"/>
      <c r="M536" s="1125"/>
      <c r="N536" s="1125"/>
      <c r="O536" s="1125"/>
      <c r="P536" s="1125"/>
      <c r="Q536" s="1125"/>
      <c r="R536" s="1125"/>
      <c r="S536" s="1125"/>
      <c r="T536" s="1106">
        <v>0</v>
      </c>
      <c r="U536" s="1106"/>
      <c r="V536" s="1106"/>
      <c r="W536" s="1106"/>
      <c r="X536" s="1106"/>
      <c r="Y536" s="1106"/>
      <c r="Z536" s="1106"/>
      <c r="AA536" s="1106"/>
      <c r="AB536" s="1106"/>
      <c r="AC536" s="1106"/>
      <c r="AD536" s="1106"/>
      <c r="AE536" s="1106"/>
      <c r="AF536" s="1106"/>
      <c r="AG536" s="1106"/>
    </row>
    <row r="537" spans="1:33" s="537" customFormat="1" x14ac:dyDescent="0.2">
      <c r="A537" s="549"/>
    </row>
    <row r="538" spans="1:33" s="537" customFormat="1" x14ac:dyDescent="0.2">
      <c r="A538" s="549"/>
    </row>
    <row r="539" spans="1:33" s="537" customFormat="1" x14ac:dyDescent="0.2">
      <c r="A539" s="549"/>
      <c r="D539" s="1079" t="s">
        <v>1297</v>
      </c>
      <c r="E539" s="1079"/>
      <c r="F539" s="1079"/>
      <c r="G539" s="1079"/>
      <c r="H539" s="1079"/>
      <c r="I539" s="1079"/>
      <c r="J539" s="1079"/>
      <c r="K539" s="1079"/>
      <c r="L539" s="1079"/>
      <c r="M539" s="1079"/>
      <c r="N539" s="1079"/>
      <c r="O539" s="1079"/>
      <c r="P539" s="1079"/>
      <c r="Q539" s="1079"/>
      <c r="R539" s="1079"/>
      <c r="S539" s="1079"/>
      <c r="T539" s="1079"/>
      <c r="U539" s="1079"/>
      <c r="V539" s="1079"/>
      <c r="W539" s="1079"/>
      <c r="X539" s="1079"/>
      <c r="Y539" s="1079"/>
      <c r="Z539" s="1079"/>
      <c r="AA539" s="1079"/>
      <c r="AB539" s="1079"/>
      <c r="AC539" s="1079"/>
      <c r="AD539" s="1079"/>
      <c r="AE539" s="1079"/>
      <c r="AF539" s="1079"/>
      <c r="AG539" s="1079"/>
    </row>
    <row r="540" spans="1:33" s="537" customFormat="1" x14ac:dyDescent="0.2">
      <c r="A540" s="549"/>
      <c r="D540" s="1079"/>
      <c r="E540" s="1079"/>
      <c r="F540" s="1079"/>
      <c r="G540" s="1079"/>
      <c r="H540" s="1079"/>
      <c r="I540" s="1079"/>
      <c r="J540" s="1079"/>
      <c r="K540" s="1079"/>
      <c r="L540" s="1079"/>
      <c r="M540" s="1079"/>
      <c r="N540" s="1079"/>
      <c r="O540" s="1079"/>
      <c r="P540" s="1079"/>
      <c r="Q540" s="1079"/>
      <c r="R540" s="1079"/>
      <c r="S540" s="1079"/>
      <c r="T540" s="1079"/>
      <c r="U540" s="1079"/>
      <c r="V540" s="1079"/>
      <c r="W540" s="1079"/>
      <c r="X540" s="1079"/>
      <c r="Y540" s="1079"/>
      <c r="Z540" s="1079"/>
      <c r="AA540" s="1079"/>
      <c r="AB540" s="1079"/>
      <c r="AC540" s="1079"/>
      <c r="AD540" s="1079"/>
      <c r="AE540" s="1079"/>
      <c r="AF540" s="1079"/>
      <c r="AG540" s="1079"/>
    </row>
    <row r="541" spans="1:33" s="537" customFormat="1" ht="15" thickBot="1" x14ac:dyDescent="0.25">
      <c r="A541" s="549"/>
    </row>
    <row r="542" spans="1:33" s="537" customFormat="1" ht="19.5" customHeight="1" thickBot="1" x14ac:dyDescent="0.25">
      <c r="A542" s="549">
        <v>13</v>
      </c>
      <c r="D542" s="999" t="s">
        <v>86</v>
      </c>
      <c r="E542" s="999"/>
      <c r="F542" s="999"/>
      <c r="G542" s="999"/>
      <c r="H542" s="999"/>
      <c r="I542" s="999"/>
      <c r="J542" s="999"/>
      <c r="K542" s="999"/>
      <c r="L542" s="999"/>
      <c r="M542" s="999"/>
      <c r="N542" s="999"/>
      <c r="O542" s="999"/>
      <c r="P542" s="999"/>
      <c r="Q542" s="999"/>
      <c r="R542" s="999"/>
      <c r="S542" s="999"/>
      <c r="T542" s="999" t="s">
        <v>36</v>
      </c>
      <c r="U542" s="999"/>
      <c r="V542" s="999"/>
      <c r="W542" s="999"/>
      <c r="X542" s="999"/>
      <c r="Y542" s="999"/>
      <c r="Z542" s="999"/>
      <c r="AA542" s="999"/>
      <c r="AB542" s="999"/>
      <c r="AC542" s="999"/>
      <c r="AD542" s="999"/>
      <c r="AE542" s="999"/>
      <c r="AF542" s="999"/>
      <c r="AG542" s="999"/>
    </row>
    <row r="543" spans="1:33" s="537" customFormat="1" ht="19.5" customHeight="1" x14ac:dyDescent="0.2">
      <c r="A543" s="549"/>
      <c r="D543" s="998" t="s">
        <v>100</v>
      </c>
      <c r="E543" s="998"/>
      <c r="F543" s="998"/>
      <c r="G543" s="998"/>
      <c r="H543" s="998"/>
      <c r="I543" s="998"/>
      <c r="J543" s="998"/>
      <c r="K543" s="998"/>
      <c r="L543" s="998"/>
      <c r="M543" s="998"/>
      <c r="N543" s="998"/>
      <c r="O543" s="998"/>
      <c r="P543" s="998"/>
      <c r="Q543" s="998"/>
      <c r="R543" s="998"/>
      <c r="S543" s="998"/>
      <c r="T543" s="1179">
        <v>0</v>
      </c>
      <c r="U543" s="1179"/>
      <c r="V543" s="1179"/>
      <c r="W543" s="1179"/>
      <c r="X543" s="1179"/>
      <c r="Y543" s="1179"/>
      <c r="Z543" s="1179"/>
      <c r="AA543" s="1179"/>
      <c r="AB543" s="1179"/>
      <c r="AC543" s="1179"/>
      <c r="AD543" s="1179"/>
      <c r="AE543" s="1179"/>
      <c r="AF543" s="1179"/>
      <c r="AG543" s="1179"/>
    </row>
    <row r="544" spans="1:33" s="537" customFormat="1" ht="19.5" customHeight="1" thickBot="1" x14ac:dyDescent="0.25">
      <c r="A544" s="549"/>
      <c r="D544" s="1125" t="s">
        <v>101</v>
      </c>
      <c r="E544" s="1125"/>
      <c r="F544" s="1125"/>
      <c r="G544" s="1125"/>
      <c r="H544" s="1125"/>
      <c r="I544" s="1125"/>
      <c r="J544" s="1125"/>
      <c r="K544" s="1125"/>
      <c r="L544" s="1125"/>
      <c r="M544" s="1125"/>
      <c r="N544" s="1125"/>
      <c r="O544" s="1125"/>
      <c r="P544" s="1125"/>
      <c r="Q544" s="1125"/>
      <c r="R544" s="1125"/>
      <c r="S544" s="1125"/>
      <c r="T544" s="1106">
        <v>0</v>
      </c>
      <c r="U544" s="1106"/>
      <c r="V544" s="1106"/>
      <c r="W544" s="1106"/>
      <c r="X544" s="1106"/>
      <c r="Y544" s="1106"/>
      <c r="Z544" s="1106"/>
      <c r="AA544" s="1106"/>
      <c r="AB544" s="1106"/>
      <c r="AC544" s="1106"/>
      <c r="AD544" s="1106"/>
      <c r="AE544" s="1106"/>
      <c r="AF544" s="1106"/>
      <c r="AG544" s="1106"/>
    </row>
    <row r="545" spans="1:33" s="537" customFormat="1" x14ac:dyDescent="0.2">
      <c r="A545" s="549"/>
    </row>
    <row r="546" spans="1:33" s="537" customFormat="1" x14ac:dyDescent="0.2">
      <c r="A546" s="549"/>
    </row>
    <row r="547" spans="1:33" s="537" customFormat="1" x14ac:dyDescent="0.2">
      <c r="A547" s="549"/>
      <c r="D547" s="536" t="s">
        <v>1299</v>
      </c>
    </row>
    <row r="548" spans="1:33" s="537" customFormat="1" x14ac:dyDescent="0.2">
      <c r="A548" s="549"/>
    </row>
    <row r="549" spans="1:33" s="537" customFormat="1" x14ac:dyDescent="0.2">
      <c r="A549" s="549"/>
      <c r="D549" s="985" t="s">
        <v>1300</v>
      </c>
      <c r="E549" s="985"/>
      <c r="F549" s="985"/>
      <c r="G549" s="985"/>
      <c r="H549" s="985"/>
      <c r="I549" s="985"/>
      <c r="J549" s="985"/>
      <c r="K549" s="985"/>
      <c r="L549" s="985"/>
      <c r="M549" s="985"/>
      <c r="N549" s="985"/>
      <c r="O549" s="985"/>
      <c r="P549" s="985"/>
      <c r="Q549" s="985"/>
      <c r="R549" s="985"/>
      <c r="S549" s="985"/>
      <c r="T549" s="985"/>
      <c r="U549" s="985"/>
      <c r="V549" s="985"/>
      <c r="W549" s="985"/>
      <c r="X549" s="985"/>
      <c r="Y549" s="985"/>
      <c r="Z549" s="985"/>
      <c r="AA549" s="985"/>
      <c r="AB549" s="985"/>
      <c r="AC549" s="985"/>
      <c r="AD549" s="985"/>
      <c r="AE549" s="985"/>
      <c r="AF549" s="985"/>
      <c r="AG549" s="985"/>
    </row>
    <row r="550" spans="1:33" s="537" customFormat="1" x14ac:dyDescent="0.2">
      <c r="A550" s="549"/>
    </row>
    <row r="551" spans="1:33" s="537" customFormat="1" x14ac:dyDescent="0.2">
      <c r="A551" s="549"/>
      <c r="D551" s="985" t="s">
        <v>1998</v>
      </c>
      <c r="E551" s="985"/>
      <c r="F551" s="985"/>
      <c r="G551" s="985"/>
      <c r="H551" s="985"/>
      <c r="I551" s="985"/>
      <c r="J551" s="985"/>
      <c r="K551" s="985"/>
      <c r="L551" s="985"/>
      <c r="M551" s="985"/>
      <c r="N551" s="985"/>
      <c r="O551" s="985"/>
      <c r="P551" s="985"/>
      <c r="Q551" s="985"/>
      <c r="R551" s="985"/>
      <c r="S551" s="985"/>
      <c r="T551" s="985"/>
      <c r="U551" s="985"/>
      <c r="V551" s="985"/>
      <c r="W551" s="985"/>
      <c r="X551" s="985"/>
      <c r="Y551" s="985"/>
      <c r="Z551" s="985"/>
      <c r="AA551" s="985"/>
      <c r="AB551" s="985"/>
      <c r="AC551" s="985"/>
      <c r="AD551" s="985"/>
      <c r="AE551" s="985"/>
      <c r="AF551" s="985"/>
      <c r="AG551" s="985"/>
    </row>
    <row r="552" spans="1:33" s="537" customFormat="1" x14ac:dyDescent="0.2">
      <c r="A552" s="549"/>
    </row>
    <row r="553" spans="1:33" s="537" customFormat="1" x14ac:dyDescent="0.2">
      <c r="A553" s="549"/>
      <c r="D553" s="536" t="s">
        <v>1305</v>
      </c>
    </row>
    <row r="554" spans="1:33" s="537" customFormat="1" x14ac:dyDescent="0.2">
      <c r="A554" s="549"/>
    </row>
    <row r="555" spans="1:33" s="537" customFormat="1" x14ac:dyDescent="0.2">
      <c r="A555" s="549"/>
      <c r="D555" s="1234" t="s">
        <v>1302</v>
      </c>
      <c r="E555" s="1234"/>
      <c r="F555" s="1234"/>
      <c r="G555" s="1234"/>
      <c r="H555" s="1234"/>
      <c r="I555" s="1234"/>
      <c r="J555" s="1234"/>
      <c r="K555" s="1234"/>
      <c r="L555" s="1234"/>
      <c r="M555" s="1234"/>
      <c r="N555" s="1234"/>
      <c r="O555" s="1234"/>
      <c r="P555" s="1234"/>
      <c r="Q555" s="1234"/>
      <c r="R555" s="1234"/>
      <c r="S555" s="1234"/>
      <c r="T555" s="1234"/>
      <c r="U555" s="1234"/>
      <c r="V555" s="1234"/>
      <c r="W555" s="1234"/>
      <c r="X555" s="1234"/>
      <c r="Y555" s="1234"/>
      <c r="Z555" s="1234"/>
      <c r="AA555" s="1234"/>
      <c r="AB555" s="1234"/>
      <c r="AC555" s="1234"/>
      <c r="AD555" s="1234"/>
      <c r="AE555" s="1234"/>
      <c r="AF555" s="1234"/>
      <c r="AG555" s="1234"/>
    </row>
    <row r="556" spans="1:33" s="537" customFormat="1" ht="15" thickBot="1" x14ac:dyDescent="0.25">
      <c r="A556" s="549"/>
    </row>
    <row r="557" spans="1:33" s="537" customFormat="1" ht="15" thickBot="1" x14ac:dyDescent="0.25">
      <c r="A557" s="549"/>
      <c r="D557" s="999" t="s">
        <v>122</v>
      </c>
      <c r="E557" s="999"/>
      <c r="F557" s="999"/>
      <c r="G557" s="999"/>
      <c r="H557" s="999"/>
      <c r="I557" s="999" t="s">
        <v>2</v>
      </c>
      <c r="J557" s="999"/>
      <c r="K557" s="999"/>
      <c r="L557" s="999"/>
      <c r="M557" s="999"/>
      <c r="N557" s="999"/>
      <c r="O557" s="999"/>
      <c r="P557" s="999"/>
      <c r="Q557" s="999"/>
      <c r="R557" s="999"/>
      <c r="S557" s="999"/>
      <c r="T557" s="999"/>
      <c r="U557" s="999"/>
      <c r="V557" s="999"/>
      <c r="W557" s="999"/>
      <c r="X557" s="999"/>
      <c r="Y557" s="999"/>
      <c r="Z557" s="999"/>
      <c r="AA557" s="999"/>
      <c r="AB557" s="999"/>
      <c r="AC557" s="999"/>
      <c r="AD557" s="999"/>
      <c r="AE557" s="999"/>
      <c r="AF557" s="999"/>
      <c r="AG557" s="999"/>
    </row>
    <row r="558" spans="1:33" s="537" customFormat="1" ht="48" customHeight="1" thickBot="1" x14ac:dyDescent="0.25">
      <c r="A558" s="549">
        <v>15</v>
      </c>
      <c r="D558" s="999"/>
      <c r="E558" s="999"/>
      <c r="F558" s="999"/>
      <c r="G558" s="999"/>
      <c r="H558" s="999"/>
      <c r="I558" s="1046" t="s">
        <v>87</v>
      </c>
      <c r="J558" s="1046"/>
      <c r="K558" s="1046"/>
      <c r="L558" s="1046"/>
      <c r="M558" s="1046"/>
      <c r="N558" s="1046" t="s">
        <v>419</v>
      </c>
      <c r="O558" s="1046"/>
      <c r="P558" s="1046"/>
      <c r="Q558" s="1046"/>
      <c r="R558" s="1046"/>
      <c r="S558" s="1046" t="s">
        <v>423</v>
      </c>
      <c r="T558" s="1046"/>
      <c r="U558" s="1046"/>
      <c r="V558" s="1046"/>
      <c r="W558" s="1046"/>
      <c r="X558" s="1046" t="s">
        <v>421</v>
      </c>
      <c r="Y558" s="1046"/>
      <c r="Z558" s="1046"/>
      <c r="AA558" s="1046"/>
      <c r="AB558" s="1046"/>
      <c r="AC558" s="1046" t="s">
        <v>89</v>
      </c>
      <c r="AD558" s="1046"/>
      <c r="AE558" s="1046"/>
      <c r="AF558" s="1046"/>
      <c r="AG558" s="1046"/>
    </row>
    <row r="559" spans="1:33" s="537" customFormat="1" ht="37.5" customHeight="1" x14ac:dyDescent="0.2">
      <c r="A559" s="549"/>
      <c r="D559" s="1235" t="s">
        <v>125</v>
      </c>
      <c r="E559" s="1211"/>
      <c r="F559" s="1211"/>
      <c r="G559" s="1211"/>
      <c r="H559" s="1212"/>
      <c r="I559" s="1236">
        <v>0</v>
      </c>
      <c r="J559" s="1237"/>
      <c r="K559" s="1237"/>
      <c r="L559" s="1237"/>
      <c r="M559" s="1237"/>
      <c r="N559" s="1237">
        <v>0</v>
      </c>
      <c r="O559" s="1237"/>
      <c r="P559" s="1237"/>
      <c r="Q559" s="1237"/>
      <c r="R559" s="1237"/>
      <c r="S559" s="1237">
        <v>0</v>
      </c>
      <c r="T559" s="1237"/>
      <c r="U559" s="1237"/>
      <c r="V559" s="1237"/>
      <c r="W559" s="1237"/>
      <c r="X559" s="1237">
        <v>0</v>
      </c>
      <c r="Y559" s="1237"/>
      <c r="Z559" s="1237"/>
      <c r="AA559" s="1237"/>
      <c r="AB559" s="1237"/>
      <c r="AC559" s="1238">
        <v>0</v>
      </c>
      <c r="AD559" s="1238"/>
      <c r="AE559" s="1238"/>
      <c r="AF559" s="1238"/>
      <c r="AG559" s="1239"/>
    </row>
    <row r="560" spans="1:33" s="537" customFormat="1" ht="45.75" customHeight="1" x14ac:dyDescent="0.2">
      <c r="A560" s="549"/>
      <c r="D560" s="1000" t="s">
        <v>1685</v>
      </c>
      <c r="E560" s="1001"/>
      <c r="F560" s="1001"/>
      <c r="G560" s="1001"/>
      <c r="H560" s="1002"/>
      <c r="I560" s="1100">
        <v>0</v>
      </c>
      <c r="J560" s="1101"/>
      <c r="K560" s="1101"/>
      <c r="L560" s="1101"/>
      <c r="M560" s="1101"/>
      <c r="N560" s="1101">
        <v>0</v>
      </c>
      <c r="O560" s="1101"/>
      <c r="P560" s="1101"/>
      <c r="Q560" s="1101"/>
      <c r="R560" s="1101"/>
      <c r="S560" s="1101">
        <v>0</v>
      </c>
      <c r="T560" s="1101"/>
      <c r="U560" s="1101"/>
      <c r="V560" s="1101"/>
      <c r="W560" s="1101"/>
      <c r="X560" s="1101">
        <v>0</v>
      </c>
      <c r="Y560" s="1101"/>
      <c r="Z560" s="1101"/>
      <c r="AA560" s="1101"/>
      <c r="AB560" s="1101"/>
      <c r="AC560" s="1232">
        <v>0</v>
      </c>
      <c r="AD560" s="1232"/>
      <c r="AE560" s="1232"/>
      <c r="AF560" s="1232"/>
      <c r="AG560" s="1233"/>
    </row>
    <row r="561" spans="1:33" s="537" customFormat="1" ht="37.5" customHeight="1" x14ac:dyDescent="0.2">
      <c r="A561" s="549"/>
      <c r="D561" s="1000" t="s">
        <v>1686</v>
      </c>
      <c r="E561" s="1001"/>
      <c r="F561" s="1001"/>
      <c r="G561" s="1001"/>
      <c r="H561" s="1002"/>
      <c r="I561" s="1100">
        <v>0</v>
      </c>
      <c r="J561" s="1101"/>
      <c r="K561" s="1101"/>
      <c r="L561" s="1101"/>
      <c r="M561" s="1101"/>
      <c r="N561" s="1101">
        <v>0</v>
      </c>
      <c r="O561" s="1101"/>
      <c r="P561" s="1101"/>
      <c r="Q561" s="1101"/>
      <c r="R561" s="1101"/>
      <c r="S561" s="1101">
        <v>0</v>
      </c>
      <c r="T561" s="1101"/>
      <c r="U561" s="1101"/>
      <c r="V561" s="1101"/>
      <c r="W561" s="1101"/>
      <c r="X561" s="1101">
        <v>0</v>
      </c>
      <c r="Y561" s="1101"/>
      <c r="Z561" s="1101"/>
      <c r="AA561" s="1101"/>
      <c r="AB561" s="1101"/>
      <c r="AC561" s="1232">
        <v>0</v>
      </c>
      <c r="AD561" s="1232"/>
      <c r="AE561" s="1232"/>
      <c r="AF561" s="1232"/>
      <c r="AG561" s="1233"/>
    </row>
    <row r="562" spans="1:33" s="537" customFormat="1" ht="37.5" customHeight="1" x14ac:dyDescent="0.2">
      <c r="A562" s="549"/>
      <c r="D562" s="1000" t="s">
        <v>127</v>
      </c>
      <c r="E562" s="1001"/>
      <c r="F562" s="1001"/>
      <c r="G562" s="1001"/>
      <c r="H562" s="1002"/>
      <c r="I562" s="1100">
        <v>0</v>
      </c>
      <c r="J562" s="1101"/>
      <c r="K562" s="1101"/>
      <c r="L562" s="1101"/>
      <c r="M562" s="1101"/>
      <c r="N562" s="1101">
        <v>0</v>
      </c>
      <c r="O562" s="1101"/>
      <c r="P562" s="1101"/>
      <c r="Q562" s="1101"/>
      <c r="R562" s="1101"/>
      <c r="S562" s="1101">
        <v>0</v>
      </c>
      <c r="T562" s="1101"/>
      <c r="U562" s="1101"/>
      <c r="V562" s="1101"/>
      <c r="W562" s="1101"/>
      <c r="X562" s="1101">
        <v>0</v>
      </c>
      <c r="Y562" s="1101"/>
      <c r="Z562" s="1101"/>
      <c r="AA562" s="1101"/>
      <c r="AB562" s="1101"/>
      <c r="AC562" s="1232">
        <v>0</v>
      </c>
      <c r="AD562" s="1232"/>
      <c r="AE562" s="1232"/>
      <c r="AF562" s="1232"/>
      <c r="AG562" s="1233"/>
    </row>
    <row r="563" spans="1:33" s="537" customFormat="1" ht="37.5" customHeight="1" x14ac:dyDescent="0.2">
      <c r="A563" s="549"/>
      <c r="D563" s="1000" t="s">
        <v>128</v>
      </c>
      <c r="E563" s="1001"/>
      <c r="F563" s="1001"/>
      <c r="G563" s="1001"/>
      <c r="H563" s="1002"/>
      <c r="I563" s="1100">
        <v>0</v>
      </c>
      <c r="J563" s="1101"/>
      <c r="K563" s="1101"/>
      <c r="L563" s="1101"/>
      <c r="M563" s="1101"/>
      <c r="N563" s="1101">
        <v>0</v>
      </c>
      <c r="O563" s="1101"/>
      <c r="P563" s="1101"/>
      <c r="Q563" s="1101"/>
      <c r="R563" s="1101"/>
      <c r="S563" s="1101">
        <v>0</v>
      </c>
      <c r="T563" s="1101"/>
      <c r="U563" s="1101"/>
      <c r="V563" s="1101"/>
      <c r="W563" s="1101"/>
      <c r="X563" s="1101">
        <v>0</v>
      </c>
      <c r="Y563" s="1101"/>
      <c r="Z563" s="1101"/>
      <c r="AA563" s="1101"/>
      <c r="AB563" s="1101"/>
      <c r="AC563" s="1232">
        <v>0</v>
      </c>
      <c r="AD563" s="1232"/>
      <c r="AE563" s="1232"/>
      <c r="AF563" s="1232"/>
      <c r="AG563" s="1233"/>
    </row>
    <row r="564" spans="1:33" s="537" customFormat="1" ht="27.75" customHeight="1" thickBot="1" x14ac:dyDescent="0.25">
      <c r="A564" s="549"/>
      <c r="D564" s="1008" t="s">
        <v>129</v>
      </c>
      <c r="E564" s="1008"/>
      <c r="F564" s="1008"/>
      <c r="G564" s="1008"/>
      <c r="H564" s="1008"/>
      <c r="I564" s="1229">
        <v>0</v>
      </c>
      <c r="J564" s="1230"/>
      <c r="K564" s="1230"/>
      <c r="L564" s="1230"/>
      <c r="M564" s="1230"/>
      <c r="N564" s="1230">
        <v>0</v>
      </c>
      <c r="O564" s="1230"/>
      <c r="P564" s="1230"/>
      <c r="Q564" s="1230"/>
      <c r="R564" s="1230"/>
      <c r="S564" s="1230">
        <v>0</v>
      </c>
      <c r="T564" s="1230"/>
      <c r="U564" s="1230"/>
      <c r="V564" s="1230"/>
      <c r="W564" s="1230"/>
      <c r="X564" s="1230">
        <v>0</v>
      </c>
      <c r="Y564" s="1230"/>
      <c r="Z564" s="1230"/>
      <c r="AA564" s="1230"/>
      <c r="AB564" s="1230"/>
      <c r="AC564" s="1230">
        <v>0</v>
      </c>
      <c r="AD564" s="1230"/>
      <c r="AE564" s="1230"/>
      <c r="AF564" s="1230"/>
      <c r="AG564" s="1231"/>
    </row>
    <row r="565" spans="1:33" s="537" customFormat="1" x14ac:dyDescent="0.2">
      <c r="A565" s="549"/>
    </row>
    <row r="566" spans="1:33" s="537" customFormat="1" x14ac:dyDescent="0.2">
      <c r="A566" s="549"/>
      <c r="D566" s="983"/>
      <c r="E566" s="984"/>
      <c r="F566" s="984"/>
      <c r="G566" s="984"/>
      <c r="H566" s="984"/>
      <c r="I566" s="984"/>
      <c r="J566" s="984"/>
      <c r="K566" s="984"/>
      <c r="L566" s="984"/>
      <c r="M566" s="984"/>
      <c r="N566" s="984"/>
      <c r="O566" s="984"/>
      <c r="P566" s="984"/>
      <c r="Q566" s="984"/>
      <c r="R566" s="984"/>
      <c r="S566" s="984"/>
      <c r="T566" s="984"/>
      <c r="U566" s="984"/>
      <c r="V566" s="984"/>
      <c r="W566" s="984"/>
      <c r="X566" s="984"/>
      <c r="Y566" s="984"/>
      <c r="Z566" s="984"/>
      <c r="AA566" s="984"/>
      <c r="AB566" s="984"/>
      <c r="AC566" s="984"/>
      <c r="AD566" s="984"/>
      <c r="AE566" s="984"/>
      <c r="AF566" s="984"/>
      <c r="AG566" s="984"/>
    </row>
    <row r="567" spans="1:33" s="537" customFormat="1" x14ac:dyDescent="0.2">
      <c r="A567" s="549"/>
    </row>
    <row r="568" spans="1:33" s="537" customFormat="1" x14ac:dyDescent="0.2">
      <c r="A568" s="549"/>
      <c r="D568" s="1078"/>
      <c r="E568" s="1079"/>
      <c r="F568" s="1079"/>
      <c r="G568" s="1079"/>
      <c r="H568" s="1079"/>
      <c r="I568" s="1079"/>
      <c r="J568" s="1079"/>
      <c r="K568" s="1079"/>
      <c r="L568" s="1079"/>
      <c r="M568" s="1079"/>
      <c r="N568" s="1079"/>
      <c r="O568" s="1079"/>
      <c r="P568" s="1079"/>
      <c r="Q568" s="1079"/>
      <c r="R568" s="1079"/>
      <c r="S568" s="1079"/>
      <c r="T568" s="1079"/>
      <c r="U568" s="1079"/>
      <c r="V568" s="1079"/>
      <c r="W568" s="1079"/>
      <c r="X568" s="1079"/>
      <c r="Y568" s="1079"/>
      <c r="Z568" s="1079"/>
      <c r="AA568" s="1079"/>
      <c r="AB568" s="1079"/>
      <c r="AC568" s="1079"/>
      <c r="AD568" s="1079"/>
      <c r="AE568" s="1079"/>
      <c r="AF568" s="1079"/>
      <c r="AG568" s="1079"/>
    </row>
    <row r="569" spans="1:33" s="537" customFormat="1" x14ac:dyDescent="0.2">
      <c r="A569" s="549"/>
      <c r="D569" s="1079"/>
      <c r="E569" s="1079"/>
      <c r="F569" s="1079"/>
      <c r="G569" s="1079"/>
      <c r="H569" s="1079"/>
      <c r="I569" s="1079"/>
      <c r="J569" s="1079"/>
      <c r="K569" s="1079"/>
      <c r="L569" s="1079"/>
      <c r="M569" s="1079"/>
      <c r="N569" s="1079"/>
      <c r="O569" s="1079"/>
      <c r="P569" s="1079"/>
      <c r="Q569" s="1079"/>
      <c r="R569" s="1079"/>
      <c r="S569" s="1079"/>
      <c r="T569" s="1079"/>
      <c r="U569" s="1079"/>
      <c r="V569" s="1079"/>
      <c r="W569" s="1079"/>
      <c r="X569" s="1079"/>
      <c r="Y569" s="1079"/>
      <c r="Z569" s="1079"/>
      <c r="AA569" s="1079"/>
      <c r="AB569" s="1079"/>
      <c r="AC569" s="1079"/>
      <c r="AD569" s="1079"/>
      <c r="AE569" s="1079"/>
      <c r="AF569" s="1079"/>
      <c r="AG569" s="1079"/>
    </row>
    <row r="570" spans="1:33" s="537" customFormat="1" x14ac:dyDescent="0.2">
      <c r="A570" s="549"/>
      <c r="D570" s="1079"/>
      <c r="E570" s="1079"/>
      <c r="F570" s="1079"/>
      <c r="G570" s="1079"/>
      <c r="H570" s="1079"/>
      <c r="I570" s="1079"/>
      <c r="J570" s="1079"/>
      <c r="K570" s="1079"/>
      <c r="L570" s="1079"/>
      <c r="M570" s="1079"/>
      <c r="N570" s="1079"/>
      <c r="O570" s="1079"/>
      <c r="P570" s="1079"/>
      <c r="Q570" s="1079"/>
      <c r="R570" s="1079"/>
      <c r="S570" s="1079"/>
      <c r="T570" s="1079"/>
      <c r="U570" s="1079"/>
      <c r="V570" s="1079"/>
      <c r="W570" s="1079"/>
      <c r="X570" s="1079"/>
      <c r="Y570" s="1079"/>
      <c r="Z570" s="1079"/>
      <c r="AA570" s="1079"/>
      <c r="AB570" s="1079"/>
      <c r="AC570" s="1079"/>
      <c r="AD570" s="1079"/>
      <c r="AE570" s="1079"/>
      <c r="AF570" s="1079"/>
      <c r="AG570" s="1079"/>
    </row>
    <row r="571" spans="1:33" s="537" customFormat="1" x14ac:dyDescent="0.2">
      <c r="A571" s="549"/>
    </row>
    <row r="572" spans="1:33" s="537" customFormat="1" x14ac:dyDescent="0.2">
      <c r="A572" s="549"/>
      <c r="D572" s="984"/>
      <c r="E572" s="984"/>
      <c r="F572" s="984"/>
      <c r="G572" s="984"/>
      <c r="H572" s="984"/>
      <c r="I572" s="984"/>
      <c r="J572" s="984"/>
      <c r="K572" s="984"/>
      <c r="L572" s="984"/>
      <c r="M572" s="984"/>
      <c r="N572" s="984"/>
      <c r="O572" s="984"/>
      <c r="P572" s="984"/>
      <c r="Q572" s="984"/>
      <c r="R572" s="984"/>
      <c r="S572" s="984"/>
      <c r="T572" s="984"/>
      <c r="U572" s="984"/>
      <c r="V572" s="984"/>
      <c r="W572" s="984"/>
      <c r="X572" s="984"/>
      <c r="Y572" s="984"/>
      <c r="Z572" s="984"/>
      <c r="AA572" s="984"/>
      <c r="AB572" s="984"/>
      <c r="AC572" s="984"/>
      <c r="AD572" s="984"/>
      <c r="AE572" s="984"/>
      <c r="AF572" s="984"/>
      <c r="AG572" s="984"/>
    </row>
    <row r="573" spans="1:33" s="537" customFormat="1" x14ac:dyDescent="0.2">
      <c r="A573" s="549"/>
    </row>
    <row r="574" spans="1:33" s="537" customFormat="1" x14ac:dyDescent="0.2">
      <c r="A574" s="549"/>
      <c r="D574" s="984"/>
      <c r="E574" s="984"/>
      <c r="F574" s="984"/>
      <c r="G574" s="984"/>
      <c r="H574" s="984"/>
      <c r="I574" s="984"/>
      <c r="J574" s="984"/>
      <c r="K574" s="984"/>
      <c r="L574" s="984"/>
      <c r="M574" s="984"/>
      <c r="N574" s="984"/>
      <c r="O574" s="984"/>
      <c r="P574" s="984"/>
      <c r="Q574" s="984"/>
      <c r="R574" s="984"/>
      <c r="S574" s="984"/>
      <c r="T574" s="984"/>
      <c r="U574" s="984"/>
      <c r="V574" s="984"/>
      <c r="W574" s="984"/>
      <c r="X574" s="984"/>
      <c r="Y574" s="984"/>
      <c r="Z574" s="984"/>
      <c r="AA574" s="984"/>
      <c r="AB574" s="984"/>
      <c r="AC574" s="984"/>
      <c r="AD574" s="984"/>
      <c r="AE574" s="984"/>
      <c r="AF574" s="984"/>
      <c r="AG574" s="984"/>
    </row>
    <row r="575" spans="1:33" s="537" customFormat="1" x14ac:dyDescent="0.2">
      <c r="A575" s="549"/>
    </row>
    <row r="576" spans="1:33" s="537" customFormat="1" x14ac:dyDescent="0.2">
      <c r="A576" s="549"/>
    </row>
    <row r="577" spans="1:33" s="537" customFormat="1" x14ac:dyDescent="0.2">
      <c r="A577" s="549"/>
      <c r="D577" s="984" t="s">
        <v>1303</v>
      </c>
      <c r="E577" s="984"/>
      <c r="F577" s="984"/>
      <c r="G577" s="984"/>
      <c r="H577" s="984"/>
      <c r="I577" s="984"/>
      <c r="J577" s="984"/>
      <c r="K577" s="984"/>
      <c r="L577" s="984"/>
      <c r="M577" s="984"/>
      <c r="N577" s="984"/>
      <c r="O577" s="984"/>
      <c r="P577" s="984"/>
      <c r="Q577" s="984"/>
      <c r="R577" s="984"/>
      <c r="S577" s="984"/>
      <c r="T577" s="984"/>
      <c r="U577" s="984"/>
      <c r="V577" s="984"/>
      <c r="W577" s="984"/>
      <c r="X577" s="984"/>
      <c r="Y577" s="984"/>
      <c r="Z577" s="984"/>
      <c r="AA577" s="984"/>
      <c r="AB577" s="984"/>
      <c r="AC577" s="984"/>
      <c r="AD577" s="984"/>
      <c r="AE577" s="984"/>
      <c r="AF577" s="984"/>
      <c r="AG577" s="984"/>
    </row>
    <row r="578" spans="1:33" s="537" customFormat="1" ht="15" thickBot="1" x14ac:dyDescent="0.25">
      <c r="A578" s="549"/>
    </row>
    <row r="579" spans="1:33" s="537" customFormat="1" ht="27.75" customHeight="1" thickBot="1" x14ac:dyDescent="0.25">
      <c r="A579" s="549">
        <v>16</v>
      </c>
      <c r="D579" s="999" t="s">
        <v>131</v>
      </c>
      <c r="E579" s="999"/>
      <c r="F579" s="999"/>
      <c r="G579" s="999"/>
      <c r="H579" s="999"/>
      <c r="I579" s="999"/>
      <c r="J579" s="999"/>
      <c r="K579" s="999"/>
      <c r="L579" s="999"/>
      <c r="M579" s="999" t="s">
        <v>132</v>
      </c>
      <c r="N579" s="999"/>
      <c r="O579" s="999"/>
      <c r="P579" s="999"/>
      <c r="Q579" s="999"/>
      <c r="R579" s="999"/>
      <c r="S579" s="999"/>
      <c r="T579" s="999" t="s">
        <v>133</v>
      </c>
      <c r="U579" s="999"/>
      <c r="V579" s="999"/>
      <c r="W579" s="999"/>
      <c r="X579" s="999"/>
      <c r="Y579" s="999"/>
      <c r="Z579" s="999"/>
      <c r="AA579" s="999" t="s">
        <v>129</v>
      </c>
      <c r="AB579" s="999"/>
      <c r="AC579" s="999"/>
      <c r="AD579" s="999"/>
      <c r="AE579" s="999"/>
      <c r="AF579" s="999"/>
      <c r="AG579" s="999"/>
    </row>
    <row r="580" spans="1:33" s="537" customFormat="1" ht="27.75" customHeight="1" thickBot="1" x14ac:dyDescent="0.25">
      <c r="A580" s="549"/>
      <c r="D580" s="1202" t="s">
        <v>134</v>
      </c>
      <c r="E580" s="1202"/>
      <c r="F580" s="1202"/>
      <c r="G580" s="1202"/>
      <c r="H580" s="1202"/>
      <c r="I580" s="1202"/>
      <c r="J580" s="1202"/>
      <c r="K580" s="1202"/>
      <c r="L580" s="1202"/>
      <c r="M580" s="1202"/>
      <c r="N580" s="1202"/>
      <c r="O580" s="1202"/>
      <c r="P580" s="1202"/>
      <c r="Q580" s="1202"/>
      <c r="R580" s="1202"/>
      <c r="S580" s="1202"/>
      <c r="T580" s="1202"/>
      <c r="U580" s="1202"/>
      <c r="V580" s="1202"/>
      <c r="W580" s="1202"/>
      <c r="X580" s="1202"/>
      <c r="Y580" s="1202"/>
      <c r="Z580" s="1202"/>
      <c r="AA580" s="1202"/>
      <c r="AB580" s="1202"/>
      <c r="AC580" s="1202"/>
      <c r="AD580" s="1202"/>
      <c r="AE580" s="1202"/>
      <c r="AF580" s="1202"/>
      <c r="AG580" s="1202"/>
    </row>
    <row r="581" spans="1:33" s="537" customFormat="1" ht="27.75" customHeight="1" x14ac:dyDescent="0.2">
      <c r="A581" s="549"/>
      <c r="D581" s="1132" t="s">
        <v>135</v>
      </c>
      <c r="E581" s="1132"/>
      <c r="F581" s="1132"/>
      <c r="G581" s="1132"/>
      <c r="H581" s="1132"/>
      <c r="I581" s="1132"/>
      <c r="J581" s="1132"/>
      <c r="K581" s="1132"/>
      <c r="L581" s="1132"/>
      <c r="M581" s="1071">
        <v>0</v>
      </c>
      <c r="N581" s="1071"/>
      <c r="O581" s="1071"/>
      <c r="P581" s="1071"/>
      <c r="Q581" s="1071"/>
      <c r="R581" s="1071"/>
      <c r="S581" s="1071"/>
      <c r="T581" s="1065">
        <v>0</v>
      </c>
      <c r="U581" s="1066"/>
      <c r="V581" s="1066"/>
      <c r="W581" s="1066"/>
      <c r="X581" s="1066"/>
      <c r="Y581" s="1066"/>
      <c r="Z581" s="1067"/>
      <c r="AA581" s="1037">
        <v>0</v>
      </c>
      <c r="AB581" s="1037"/>
      <c r="AC581" s="1037"/>
      <c r="AD581" s="1037"/>
      <c r="AE581" s="1037"/>
      <c r="AF581" s="1037"/>
      <c r="AG581" s="1037"/>
    </row>
    <row r="582" spans="1:33" s="537" customFormat="1" ht="27.75" customHeight="1" x14ac:dyDescent="0.2">
      <c r="A582" s="549"/>
      <c r="D582" s="987" t="s">
        <v>1687</v>
      </c>
      <c r="E582" s="987"/>
      <c r="F582" s="987"/>
      <c r="G582" s="987"/>
      <c r="H582" s="987"/>
      <c r="I582" s="987"/>
      <c r="J582" s="987"/>
      <c r="K582" s="987"/>
      <c r="L582" s="987"/>
      <c r="M582" s="990">
        <v>0</v>
      </c>
      <c r="N582" s="990"/>
      <c r="O582" s="990"/>
      <c r="P582" s="990"/>
      <c r="Q582" s="990"/>
      <c r="R582" s="990"/>
      <c r="S582" s="990"/>
      <c r="T582" s="990">
        <v>0</v>
      </c>
      <c r="U582" s="990"/>
      <c r="V582" s="990"/>
      <c r="W582" s="990"/>
      <c r="X582" s="990"/>
      <c r="Y582" s="990"/>
      <c r="Z582" s="990"/>
      <c r="AA582" s="991">
        <v>0</v>
      </c>
      <c r="AB582" s="991"/>
      <c r="AC582" s="991"/>
      <c r="AD582" s="991"/>
      <c r="AE582" s="991"/>
      <c r="AF582" s="991"/>
      <c r="AG582" s="991"/>
    </row>
    <row r="583" spans="1:33" s="537" customFormat="1" ht="27.75" customHeight="1" x14ac:dyDescent="0.2">
      <c r="A583" s="549"/>
      <c r="D583" s="987" t="s">
        <v>136</v>
      </c>
      <c r="E583" s="987"/>
      <c r="F583" s="987"/>
      <c r="G583" s="987"/>
      <c r="H583" s="987"/>
      <c r="I583" s="987"/>
      <c r="J583" s="987"/>
      <c r="K583" s="987"/>
      <c r="L583" s="987"/>
      <c r="M583" s="990">
        <v>0</v>
      </c>
      <c r="N583" s="990"/>
      <c r="O583" s="990"/>
      <c r="P583" s="990"/>
      <c r="Q583" s="990"/>
      <c r="R583" s="990"/>
      <c r="S583" s="990"/>
      <c r="T583" s="990">
        <v>0</v>
      </c>
      <c r="U583" s="990"/>
      <c r="V583" s="990"/>
      <c r="W583" s="990"/>
      <c r="X583" s="990"/>
      <c r="Y583" s="990"/>
      <c r="Z583" s="990"/>
      <c r="AA583" s="991">
        <v>0</v>
      </c>
      <c r="AB583" s="991"/>
      <c r="AC583" s="991"/>
      <c r="AD583" s="991"/>
      <c r="AE583" s="991"/>
      <c r="AF583" s="991"/>
      <c r="AG583" s="991"/>
    </row>
    <row r="584" spans="1:33" s="537" customFormat="1" ht="27.75" customHeight="1" x14ac:dyDescent="0.2">
      <c r="A584" s="549"/>
      <c r="D584" s="987" t="s">
        <v>127</v>
      </c>
      <c r="E584" s="987"/>
      <c r="F584" s="987"/>
      <c r="G584" s="987"/>
      <c r="H584" s="987"/>
      <c r="I584" s="987"/>
      <c r="J584" s="987"/>
      <c r="K584" s="987"/>
      <c r="L584" s="987"/>
      <c r="M584" s="990">
        <v>50900</v>
      </c>
      <c r="N584" s="990"/>
      <c r="O584" s="990"/>
      <c r="P584" s="990"/>
      <c r="Q584" s="990"/>
      <c r="R584" s="990"/>
      <c r="S584" s="990"/>
      <c r="T584" s="990">
        <v>0</v>
      </c>
      <c r="U584" s="990"/>
      <c r="V584" s="990"/>
      <c r="W584" s="990"/>
      <c r="X584" s="990"/>
      <c r="Y584" s="990"/>
      <c r="Z584" s="990"/>
      <c r="AA584" s="991">
        <v>50900</v>
      </c>
      <c r="AB584" s="991"/>
      <c r="AC584" s="991"/>
      <c r="AD584" s="991"/>
      <c r="AE584" s="991"/>
      <c r="AF584" s="991"/>
      <c r="AG584" s="991"/>
    </row>
    <row r="585" spans="1:33" s="537" customFormat="1" ht="27.75" customHeight="1" thickBot="1" x14ac:dyDescent="0.25">
      <c r="A585" s="549"/>
      <c r="D585" s="1125" t="s">
        <v>128</v>
      </c>
      <c r="E585" s="1125"/>
      <c r="F585" s="1125"/>
      <c r="G585" s="1125"/>
      <c r="H585" s="1125"/>
      <c r="I585" s="1125"/>
      <c r="J585" s="1125"/>
      <c r="K585" s="1125"/>
      <c r="L585" s="1125"/>
      <c r="M585" s="1056">
        <v>0</v>
      </c>
      <c r="N585" s="1057"/>
      <c r="O585" s="1057"/>
      <c r="P585" s="1057"/>
      <c r="Q585" s="1057"/>
      <c r="R585" s="1057"/>
      <c r="S585" s="1058"/>
      <c r="T585" s="990">
        <v>0</v>
      </c>
      <c r="U585" s="990"/>
      <c r="V585" s="990"/>
      <c r="W585" s="990"/>
      <c r="X585" s="990"/>
      <c r="Y585" s="990"/>
      <c r="Z585" s="990"/>
      <c r="AA585" s="991">
        <v>0</v>
      </c>
      <c r="AB585" s="991"/>
      <c r="AC585" s="991"/>
      <c r="AD585" s="991"/>
      <c r="AE585" s="991"/>
      <c r="AF585" s="991"/>
      <c r="AG585" s="991"/>
    </row>
    <row r="586" spans="1:33" s="537" customFormat="1" ht="27.75" customHeight="1" thickBot="1" x14ac:dyDescent="0.25">
      <c r="A586" s="549"/>
      <c r="D586" s="1202" t="s">
        <v>137</v>
      </c>
      <c r="E586" s="1202"/>
      <c r="F586" s="1202"/>
      <c r="G586" s="1202"/>
      <c r="H586" s="1202"/>
      <c r="I586" s="1202"/>
      <c r="J586" s="1202"/>
      <c r="K586" s="1202"/>
      <c r="L586" s="1202"/>
      <c r="M586" s="1151">
        <v>50900</v>
      </c>
      <c r="N586" s="1151"/>
      <c r="O586" s="1151"/>
      <c r="P586" s="1151"/>
      <c r="Q586" s="1151"/>
      <c r="R586" s="1151"/>
      <c r="S586" s="1151"/>
      <c r="T586" s="1151">
        <v>0</v>
      </c>
      <c r="U586" s="1151"/>
      <c r="V586" s="1151"/>
      <c r="W586" s="1151"/>
      <c r="X586" s="1151"/>
      <c r="Y586" s="1151"/>
      <c r="Z586" s="1151"/>
      <c r="AA586" s="1151">
        <v>50900</v>
      </c>
      <c r="AB586" s="1151"/>
      <c r="AC586" s="1151"/>
      <c r="AD586" s="1151"/>
      <c r="AE586" s="1151"/>
      <c r="AF586" s="1151"/>
      <c r="AG586" s="1151"/>
    </row>
    <row r="587" spans="1:33" s="537" customFormat="1" ht="27.75" customHeight="1" thickBot="1" x14ac:dyDescent="0.25">
      <c r="A587" s="549"/>
      <c r="D587" s="1202" t="s">
        <v>138</v>
      </c>
      <c r="E587" s="1202"/>
      <c r="F587" s="1202"/>
      <c r="G587" s="1202"/>
      <c r="H587" s="1202"/>
      <c r="I587" s="1202"/>
      <c r="J587" s="1202"/>
      <c r="K587" s="1202"/>
      <c r="L587" s="1202"/>
      <c r="M587" s="1202"/>
      <c r="N587" s="1202"/>
      <c r="O587" s="1202"/>
      <c r="P587" s="1202"/>
      <c r="Q587" s="1202"/>
      <c r="R587" s="1202"/>
      <c r="S587" s="1202"/>
      <c r="T587" s="1202"/>
      <c r="U587" s="1202"/>
      <c r="V587" s="1202"/>
      <c r="W587" s="1202"/>
      <c r="X587" s="1202"/>
      <c r="Y587" s="1202"/>
      <c r="Z587" s="1202"/>
      <c r="AA587" s="1202"/>
      <c r="AB587" s="1202"/>
      <c r="AC587" s="1202"/>
      <c r="AD587" s="1202"/>
      <c r="AE587" s="1202"/>
      <c r="AF587" s="1202"/>
      <c r="AG587" s="1202"/>
    </row>
    <row r="588" spans="1:33" s="537" customFormat="1" ht="27.75" customHeight="1" x14ac:dyDescent="0.2">
      <c r="A588" s="549"/>
      <c r="D588" s="1132" t="s">
        <v>139</v>
      </c>
      <c r="E588" s="1132"/>
      <c r="F588" s="1132"/>
      <c r="G588" s="1132"/>
      <c r="H588" s="1132"/>
      <c r="I588" s="1132"/>
      <c r="J588" s="1132"/>
      <c r="K588" s="1132"/>
      <c r="L588" s="1132"/>
      <c r="M588" s="1071">
        <v>289145</v>
      </c>
      <c r="N588" s="1071"/>
      <c r="O588" s="1071"/>
      <c r="P588" s="1071"/>
      <c r="Q588" s="1071"/>
      <c r="R588" s="1071"/>
      <c r="S588" s="1071"/>
      <c r="T588" s="1071">
        <v>0</v>
      </c>
      <c r="U588" s="1071"/>
      <c r="V588" s="1071"/>
      <c r="W588" s="1071"/>
      <c r="X588" s="1071"/>
      <c r="Y588" s="1071"/>
      <c r="Z588" s="1071"/>
      <c r="AA588" s="1037">
        <v>289145</v>
      </c>
      <c r="AB588" s="1037"/>
      <c r="AC588" s="1037"/>
      <c r="AD588" s="1037"/>
      <c r="AE588" s="1037"/>
      <c r="AF588" s="1037"/>
      <c r="AG588" s="1037"/>
    </row>
    <row r="589" spans="1:33" s="537" customFormat="1" ht="27.75" customHeight="1" x14ac:dyDescent="0.2">
      <c r="A589" s="549"/>
      <c r="D589" s="987" t="s">
        <v>1688</v>
      </c>
      <c r="E589" s="987"/>
      <c r="F589" s="987"/>
      <c r="G589" s="987"/>
      <c r="H589" s="987"/>
      <c r="I589" s="987"/>
      <c r="J589" s="987"/>
      <c r="K589" s="987"/>
      <c r="L589" s="987"/>
      <c r="M589" s="990">
        <v>0</v>
      </c>
      <c r="N589" s="990"/>
      <c r="O589" s="990"/>
      <c r="P589" s="990"/>
      <c r="Q589" s="990"/>
      <c r="R589" s="990"/>
      <c r="S589" s="990"/>
      <c r="T589" s="990">
        <v>0</v>
      </c>
      <c r="U589" s="990"/>
      <c r="V589" s="990"/>
      <c r="W589" s="990"/>
      <c r="X589" s="990"/>
      <c r="Y589" s="990"/>
      <c r="Z589" s="990"/>
      <c r="AA589" s="991">
        <v>0</v>
      </c>
      <c r="AB589" s="991"/>
      <c r="AC589" s="991"/>
      <c r="AD589" s="991"/>
      <c r="AE589" s="991"/>
      <c r="AF589" s="991"/>
      <c r="AG589" s="991"/>
    </row>
    <row r="590" spans="1:33" s="537" customFormat="1" ht="27.75" customHeight="1" x14ac:dyDescent="0.2">
      <c r="A590" s="549"/>
      <c r="D590" s="987" t="s">
        <v>136</v>
      </c>
      <c r="E590" s="987"/>
      <c r="F590" s="987"/>
      <c r="G590" s="987"/>
      <c r="H590" s="987"/>
      <c r="I590" s="987"/>
      <c r="J590" s="987"/>
      <c r="K590" s="987"/>
      <c r="L590" s="987"/>
      <c r="M590" s="990">
        <v>0</v>
      </c>
      <c r="N590" s="990"/>
      <c r="O590" s="990"/>
      <c r="P590" s="990"/>
      <c r="Q590" s="990"/>
      <c r="R590" s="990"/>
      <c r="S590" s="990"/>
      <c r="T590" s="990">
        <v>0</v>
      </c>
      <c r="U590" s="990"/>
      <c r="V590" s="990"/>
      <c r="W590" s="990"/>
      <c r="X590" s="990"/>
      <c r="Y590" s="990"/>
      <c r="Z590" s="990"/>
      <c r="AA590" s="991">
        <v>0</v>
      </c>
      <c r="AB590" s="991"/>
      <c r="AC590" s="991"/>
      <c r="AD590" s="991"/>
      <c r="AE590" s="991"/>
      <c r="AF590" s="991"/>
      <c r="AG590" s="991"/>
    </row>
    <row r="591" spans="1:33" s="537" customFormat="1" ht="27.75" customHeight="1" x14ac:dyDescent="0.2">
      <c r="A591" s="549"/>
      <c r="D591" s="987" t="s">
        <v>127</v>
      </c>
      <c r="E591" s="987"/>
      <c r="F591" s="987"/>
      <c r="G591" s="987"/>
      <c r="H591" s="987"/>
      <c r="I591" s="987"/>
      <c r="J591" s="987"/>
      <c r="K591" s="987"/>
      <c r="L591" s="987"/>
      <c r="M591" s="990">
        <v>0</v>
      </c>
      <c r="N591" s="990"/>
      <c r="O591" s="990"/>
      <c r="P591" s="990"/>
      <c r="Q591" s="990"/>
      <c r="R591" s="990"/>
      <c r="S591" s="990"/>
      <c r="T591" s="990">
        <v>0</v>
      </c>
      <c r="U591" s="990"/>
      <c r="V591" s="990"/>
      <c r="W591" s="990"/>
      <c r="X591" s="990"/>
      <c r="Y591" s="990"/>
      <c r="Z591" s="990"/>
      <c r="AA591" s="991">
        <v>0</v>
      </c>
      <c r="AB591" s="991"/>
      <c r="AC591" s="991"/>
      <c r="AD591" s="991"/>
      <c r="AE591" s="991"/>
      <c r="AF591" s="991"/>
      <c r="AG591" s="991"/>
    </row>
    <row r="592" spans="1:33" s="537" customFormat="1" ht="27.75" customHeight="1" x14ac:dyDescent="0.2">
      <c r="A592" s="549"/>
      <c r="D592" s="987" t="s">
        <v>140</v>
      </c>
      <c r="E592" s="987"/>
      <c r="F592" s="987"/>
      <c r="G592" s="987"/>
      <c r="H592" s="987"/>
      <c r="I592" s="987"/>
      <c r="J592" s="987"/>
      <c r="K592" s="987"/>
      <c r="L592" s="987"/>
      <c r="M592" s="1006">
        <v>0</v>
      </c>
      <c r="N592" s="1006"/>
      <c r="O592" s="1006"/>
      <c r="P592" s="1006"/>
      <c r="Q592" s="1006"/>
      <c r="R592" s="1006"/>
      <c r="S592" s="1006"/>
      <c r="T592" s="990">
        <v>0</v>
      </c>
      <c r="U592" s="990"/>
      <c r="V592" s="990"/>
      <c r="W592" s="990"/>
      <c r="X592" s="990"/>
      <c r="Y592" s="990"/>
      <c r="Z592" s="990"/>
      <c r="AA592" s="991">
        <v>0</v>
      </c>
      <c r="AB592" s="991"/>
      <c r="AC592" s="991"/>
      <c r="AD592" s="991"/>
      <c r="AE592" s="991"/>
      <c r="AF592" s="991"/>
      <c r="AG592" s="991"/>
    </row>
    <row r="593" spans="1:33" s="537" customFormat="1" ht="27.75" customHeight="1" x14ac:dyDescent="0.2">
      <c r="A593" s="549"/>
      <c r="D593" s="987" t="s">
        <v>141</v>
      </c>
      <c r="E593" s="987"/>
      <c r="F593" s="987"/>
      <c r="G593" s="987"/>
      <c r="H593" s="987"/>
      <c r="I593" s="987"/>
      <c r="J593" s="987"/>
      <c r="K593" s="987"/>
      <c r="L593" s="987"/>
      <c r="M593" s="990">
        <v>0</v>
      </c>
      <c r="N593" s="990"/>
      <c r="O593" s="990"/>
      <c r="P593" s="990"/>
      <c r="Q593" s="990"/>
      <c r="R593" s="990"/>
      <c r="S593" s="990"/>
      <c r="T593" s="990">
        <v>0</v>
      </c>
      <c r="U593" s="990"/>
      <c r="V593" s="990"/>
      <c r="W593" s="990"/>
      <c r="X593" s="990"/>
      <c r="Y593" s="990"/>
      <c r="Z593" s="990"/>
      <c r="AA593" s="991">
        <v>0</v>
      </c>
      <c r="AB593" s="991"/>
      <c r="AC593" s="991"/>
      <c r="AD593" s="991"/>
      <c r="AE593" s="991"/>
      <c r="AF593" s="991"/>
      <c r="AG593" s="991"/>
    </row>
    <row r="594" spans="1:33" s="537" customFormat="1" ht="27.75" customHeight="1" thickBot="1" x14ac:dyDescent="0.25">
      <c r="A594" s="549"/>
      <c r="D594" s="1125" t="s">
        <v>128</v>
      </c>
      <c r="E594" s="1125"/>
      <c r="F594" s="1125"/>
      <c r="G594" s="1125"/>
      <c r="H594" s="1125"/>
      <c r="I594" s="1125"/>
      <c r="J594" s="1125"/>
      <c r="K594" s="1125"/>
      <c r="L594" s="1125"/>
      <c r="M594" s="1056">
        <v>0</v>
      </c>
      <c r="N594" s="1057"/>
      <c r="O594" s="1057"/>
      <c r="P594" s="1057"/>
      <c r="Q594" s="1057"/>
      <c r="R594" s="1057"/>
      <c r="S594" s="1058"/>
      <c r="T594" s="990">
        <v>0</v>
      </c>
      <c r="U594" s="990"/>
      <c r="V594" s="990"/>
      <c r="W594" s="990"/>
      <c r="X594" s="990"/>
      <c r="Y594" s="990"/>
      <c r="Z594" s="990"/>
      <c r="AA594" s="991">
        <v>0</v>
      </c>
      <c r="AB594" s="991"/>
      <c r="AC594" s="991"/>
      <c r="AD594" s="991"/>
      <c r="AE594" s="991"/>
      <c r="AF594" s="991"/>
      <c r="AG594" s="991"/>
    </row>
    <row r="595" spans="1:33" s="537" customFormat="1" ht="27.75" customHeight="1" thickBot="1" x14ac:dyDescent="0.25">
      <c r="A595" s="549"/>
      <c r="D595" s="1124" t="s">
        <v>142</v>
      </c>
      <c r="E595" s="1124"/>
      <c r="F595" s="1124"/>
      <c r="G595" s="1124"/>
      <c r="H595" s="1124"/>
      <c r="I595" s="1124"/>
      <c r="J595" s="1124"/>
      <c r="K595" s="1124"/>
      <c r="L595" s="1124"/>
      <c r="M595" s="1151">
        <v>289145</v>
      </c>
      <c r="N595" s="1151"/>
      <c r="O595" s="1151"/>
      <c r="P595" s="1151"/>
      <c r="Q595" s="1151"/>
      <c r="R595" s="1151"/>
      <c r="S595" s="1151"/>
      <c r="T595" s="1151">
        <v>0</v>
      </c>
      <c r="U595" s="1151"/>
      <c r="V595" s="1151"/>
      <c r="W595" s="1151"/>
      <c r="X595" s="1151"/>
      <c r="Y595" s="1151"/>
      <c r="Z595" s="1151"/>
      <c r="AA595" s="1151">
        <v>289145</v>
      </c>
      <c r="AB595" s="1151"/>
      <c r="AC595" s="1151"/>
      <c r="AD595" s="1151"/>
      <c r="AE595" s="1151"/>
      <c r="AF595" s="1151"/>
      <c r="AG595" s="1151"/>
    </row>
    <row r="596" spans="1:33" s="537" customFormat="1" x14ac:dyDescent="0.2">
      <c r="A596" s="549"/>
    </row>
    <row r="597" spans="1:33" s="537" customFormat="1" x14ac:dyDescent="0.2">
      <c r="A597" s="549"/>
      <c r="D597" s="985" t="s">
        <v>1304</v>
      </c>
      <c r="E597" s="985"/>
      <c r="F597" s="985"/>
      <c r="G597" s="985"/>
      <c r="H597" s="985"/>
      <c r="I597" s="985"/>
      <c r="J597" s="985"/>
      <c r="K597" s="985"/>
      <c r="L597" s="985"/>
      <c r="M597" s="985"/>
      <c r="N597" s="985"/>
      <c r="O597" s="985"/>
      <c r="P597" s="985"/>
      <c r="Q597" s="985"/>
      <c r="R597" s="985"/>
      <c r="S597" s="985"/>
      <c r="T597" s="985"/>
      <c r="U597" s="985"/>
      <c r="V597" s="985"/>
      <c r="W597" s="985"/>
      <c r="X597" s="985"/>
      <c r="Y597" s="985"/>
      <c r="Z597" s="985"/>
      <c r="AA597" s="985"/>
      <c r="AB597" s="985"/>
      <c r="AC597" s="985"/>
      <c r="AD597" s="985"/>
      <c r="AE597" s="985"/>
      <c r="AF597" s="985"/>
      <c r="AG597" s="985"/>
    </row>
    <row r="598" spans="1:33" s="537" customFormat="1" ht="15" thickBot="1" x14ac:dyDescent="0.25">
      <c r="A598" s="549"/>
      <c r="D598" s="564"/>
      <c r="E598" s="564"/>
      <c r="F598" s="564"/>
      <c r="G598" s="564"/>
      <c r="H598" s="564"/>
      <c r="I598" s="564"/>
      <c r="J598" s="564"/>
      <c r="K598" s="564"/>
      <c r="L598" s="564"/>
      <c r="M598" s="564"/>
      <c r="N598" s="564"/>
      <c r="O598" s="564"/>
      <c r="P598" s="564"/>
      <c r="Q598" s="564"/>
      <c r="R598" s="564"/>
      <c r="S598" s="564"/>
      <c r="T598" s="564"/>
      <c r="U598" s="564"/>
      <c r="V598" s="564"/>
      <c r="W598" s="564"/>
      <c r="X598" s="564"/>
      <c r="Y598" s="564"/>
      <c r="Z598" s="564"/>
      <c r="AA598" s="564"/>
      <c r="AB598" s="564"/>
      <c r="AC598" s="564"/>
      <c r="AD598" s="564"/>
      <c r="AE598" s="564"/>
      <c r="AF598" s="564"/>
      <c r="AG598" s="564"/>
    </row>
    <row r="599" spans="1:33" s="537" customFormat="1" ht="15.75" customHeight="1" thickBot="1" x14ac:dyDescent="0.25">
      <c r="A599" s="549">
        <v>17</v>
      </c>
      <c r="D599" s="1040" t="s">
        <v>147</v>
      </c>
      <c r="E599" s="1041"/>
      <c r="F599" s="1041"/>
      <c r="G599" s="1041"/>
      <c r="H599" s="1041"/>
      <c r="I599" s="1041"/>
      <c r="J599" s="1041"/>
      <c r="K599" s="1041"/>
      <c r="L599" s="1041"/>
      <c r="M599" s="1041"/>
      <c r="N599" s="1152" t="s">
        <v>2</v>
      </c>
      <c r="O599" s="1153"/>
      <c r="P599" s="1153"/>
      <c r="Q599" s="1153"/>
      <c r="R599" s="1153"/>
      <c r="S599" s="1153"/>
      <c r="T599" s="1153"/>
      <c r="U599" s="1153"/>
      <c r="V599" s="1153"/>
      <c r="W599" s="1153"/>
      <c r="X599" s="1153"/>
      <c r="Y599" s="1153"/>
      <c r="Z599" s="1153"/>
      <c r="AA599" s="1153"/>
      <c r="AB599" s="1153"/>
      <c r="AC599" s="1153"/>
      <c r="AD599" s="1153"/>
      <c r="AE599" s="1153"/>
      <c r="AF599" s="1153"/>
      <c r="AG599" s="1154"/>
    </row>
    <row r="600" spans="1:33" s="537" customFormat="1" ht="35.25" customHeight="1" thickBot="1" x14ac:dyDescent="0.25">
      <c r="A600" s="549"/>
      <c r="D600" s="1043"/>
      <c r="E600" s="1044"/>
      <c r="F600" s="1044"/>
      <c r="G600" s="1044"/>
      <c r="H600" s="1044"/>
      <c r="I600" s="1044"/>
      <c r="J600" s="1044"/>
      <c r="K600" s="1044"/>
      <c r="L600" s="1044"/>
      <c r="M600" s="1044"/>
      <c r="N600" s="1046" t="s">
        <v>1704</v>
      </c>
      <c r="O600" s="1046"/>
      <c r="P600" s="1046"/>
      <c r="Q600" s="1046"/>
      <c r="R600" s="1046"/>
      <c r="S600" s="1046"/>
      <c r="T600" s="1046"/>
      <c r="U600" s="1046"/>
      <c r="V600" s="1046"/>
      <c r="W600" s="1046"/>
      <c r="X600" s="1046" t="s">
        <v>1705</v>
      </c>
      <c r="Y600" s="1046"/>
      <c r="Z600" s="1046"/>
      <c r="AA600" s="1046"/>
      <c r="AB600" s="1046"/>
      <c r="AC600" s="1046"/>
      <c r="AD600" s="1046"/>
      <c r="AE600" s="1046"/>
      <c r="AF600" s="1046"/>
      <c r="AG600" s="1046"/>
    </row>
    <row r="601" spans="1:33" s="537" customFormat="1" ht="27" customHeight="1" x14ac:dyDescent="0.2">
      <c r="A601" s="549"/>
      <c r="D601" s="998" t="s">
        <v>150</v>
      </c>
      <c r="E601" s="998"/>
      <c r="F601" s="998"/>
      <c r="G601" s="998"/>
      <c r="H601" s="998"/>
      <c r="I601" s="998"/>
      <c r="J601" s="998"/>
      <c r="K601" s="998"/>
      <c r="L601" s="998"/>
      <c r="M601" s="998"/>
      <c r="N601" s="1117">
        <v>0</v>
      </c>
      <c r="O601" s="1071"/>
      <c r="P601" s="1071"/>
      <c r="Q601" s="1071"/>
      <c r="R601" s="1071"/>
      <c r="S601" s="1071"/>
      <c r="T601" s="1071"/>
      <c r="U601" s="1071"/>
      <c r="V601" s="1071"/>
      <c r="W601" s="1071"/>
      <c r="X601" s="1071">
        <v>0</v>
      </c>
      <c r="Y601" s="1071"/>
      <c r="Z601" s="1071"/>
      <c r="AA601" s="1071"/>
      <c r="AB601" s="1071"/>
      <c r="AC601" s="1071"/>
      <c r="AD601" s="1071"/>
      <c r="AE601" s="1071"/>
      <c r="AF601" s="1071"/>
      <c r="AG601" s="1071"/>
    </row>
    <row r="602" spans="1:33" s="537" customFormat="1" ht="27" customHeight="1" x14ac:dyDescent="0.2">
      <c r="A602" s="549"/>
      <c r="D602" s="1000" t="s">
        <v>151</v>
      </c>
      <c r="E602" s="1001"/>
      <c r="F602" s="1001"/>
      <c r="G602" s="1001"/>
      <c r="H602" s="1001"/>
      <c r="I602" s="1001"/>
      <c r="J602" s="1001"/>
      <c r="K602" s="1001"/>
      <c r="L602" s="1001"/>
      <c r="M602" s="1002"/>
      <c r="N602" s="1227" t="s">
        <v>18</v>
      </c>
      <c r="O602" s="1228"/>
      <c r="P602" s="1228"/>
      <c r="Q602" s="1228"/>
      <c r="R602" s="1228"/>
      <c r="S602" s="1228"/>
      <c r="T602" s="1228"/>
      <c r="U602" s="1228"/>
      <c r="V602" s="1228"/>
      <c r="W602" s="1228"/>
      <c r="X602" s="990">
        <v>0</v>
      </c>
      <c r="Y602" s="990"/>
      <c r="Z602" s="990"/>
      <c r="AA602" s="990"/>
      <c r="AB602" s="990"/>
      <c r="AC602" s="990"/>
      <c r="AD602" s="990"/>
      <c r="AE602" s="990"/>
      <c r="AF602" s="990"/>
      <c r="AG602" s="990"/>
    </row>
    <row r="603" spans="1:33" s="537" customFormat="1" ht="27" customHeight="1" thickBot="1" x14ac:dyDescent="0.25">
      <c r="A603" s="549"/>
      <c r="D603" s="1218" t="s">
        <v>152</v>
      </c>
      <c r="E603" s="1219"/>
      <c r="F603" s="1219"/>
      <c r="G603" s="1219"/>
      <c r="H603" s="1219"/>
      <c r="I603" s="1219"/>
      <c r="J603" s="1219"/>
      <c r="K603" s="1219"/>
      <c r="L603" s="1219"/>
      <c r="M603" s="1220"/>
      <c r="N603" s="1121" t="s">
        <v>18</v>
      </c>
      <c r="O603" s="1112"/>
      <c r="P603" s="1112"/>
      <c r="Q603" s="1112"/>
      <c r="R603" s="1112"/>
      <c r="S603" s="1112"/>
      <c r="T603" s="1112"/>
      <c r="U603" s="1112"/>
      <c r="V603" s="1112"/>
      <c r="W603" s="1112"/>
      <c r="X603" s="1106">
        <v>0</v>
      </c>
      <c r="Y603" s="1106"/>
      <c r="Z603" s="1106"/>
      <c r="AA603" s="1106"/>
      <c r="AB603" s="1106"/>
      <c r="AC603" s="1106"/>
      <c r="AD603" s="1106"/>
      <c r="AE603" s="1106"/>
      <c r="AF603" s="1106"/>
      <c r="AG603" s="1106"/>
    </row>
    <row r="604" spans="1:33" s="537" customFormat="1" x14ac:dyDescent="0.2">
      <c r="A604" s="549"/>
    </row>
    <row r="605" spans="1:33" s="537" customFormat="1" x14ac:dyDescent="0.2">
      <c r="A605" s="549"/>
      <c r="D605" s="536" t="s">
        <v>1307</v>
      </c>
    </row>
    <row r="606" spans="1:33" s="537" customFormat="1" x14ac:dyDescent="0.2">
      <c r="A606" s="549"/>
    </row>
    <row r="607" spans="1:33" s="537" customFormat="1" x14ac:dyDescent="0.2">
      <c r="A607" s="15"/>
      <c r="D607" s="985" t="s">
        <v>1306</v>
      </c>
      <c r="E607" s="985"/>
      <c r="F607" s="985"/>
      <c r="G607" s="985"/>
      <c r="H607" s="985"/>
      <c r="I607" s="985"/>
      <c r="J607" s="985"/>
      <c r="K607" s="985"/>
      <c r="L607" s="985"/>
      <c r="M607" s="985"/>
      <c r="N607" s="985"/>
      <c r="O607" s="985"/>
      <c r="P607" s="985"/>
      <c r="Q607" s="985"/>
      <c r="R607" s="985"/>
      <c r="S607" s="985"/>
      <c r="T607" s="985"/>
      <c r="U607" s="985"/>
      <c r="V607" s="985"/>
      <c r="W607" s="985"/>
      <c r="X607" s="985"/>
      <c r="Y607" s="985"/>
      <c r="Z607" s="985"/>
      <c r="AA607" s="985"/>
      <c r="AB607" s="985"/>
      <c r="AC607" s="985"/>
      <c r="AD607" s="985"/>
      <c r="AE607" s="985"/>
      <c r="AF607" s="985"/>
      <c r="AG607" s="985"/>
    </row>
    <row r="608" spans="1:33" s="537" customFormat="1" ht="15" thickBot="1" x14ac:dyDescent="0.25">
      <c r="A608" s="549"/>
    </row>
    <row r="609" spans="1:33" s="537" customFormat="1" ht="31.5" customHeight="1" thickBot="1" x14ac:dyDescent="0.25">
      <c r="A609" s="549">
        <v>18</v>
      </c>
      <c r="D609" s="1152" t="s">
        <v>131</v>
      </c>
      <c r="E609" s="1153"/>
      <c r="F609" s="1153"/>
      <c r="G609" s="1153"/>
      <c r="H609" s="1153"/>
      <c r="I609" s="1153"/>
      <c r="J609" s="1153"/>
      <c r="K609" s="1153"/>
      <c r="L609" s="1153"/>
      <c r="M609" s="1154"/>
      <c r="N609" s="1152" t="s">
        <v>2</v>
      </c>
      <c r="O609" s="1153"/>
      <c r="P609" s="1153"/>
      <c r="Q609" s="1153"/>
      <c r="R609" s="1153"/>
      <c r="S609" s="1153"/>
      <c r="T609" s="1153"/>
      <c r="U609" s="1153"/>
      <c r="V609" s="1153"/>
      <c r="W609" s="1154"/>
      <c r="X609" s="1152" t="s">
        <v>3</v>
      </c>
      <c r="Y609" s="1153"/>
      <c r="Z609" s="1153"/>
      <c r="AA609" s="1153"/>
      <c r="AB609" s="1153"/>
      <c r="AC609" s="1153"/>
      <c r="AD609" s="1153"/>
      <c r="AE609" s="1153"/>
      <c r="AF609" s="1153"/>
      <c r="AG609" s="1154"/>
    </row>
    <row r="610" spans="1:33" s="537" customFormat="1" ht="23.25" customHeight="1" x14ac:dyDescent="0.2">
      <c r="A610" s="549"/>
      <c r="D610" s="1161" t="s">
        <v>155</v>
      </c>
      <c r="E610" s="1162"/>
      <c r="F610" s="1162"/>
      <c r="G610" s="1162"/>
      <c r="H610" s="1162"/>
      <c r="I610" s="1162"/>
      <c r="J610" s="1162"/>
      <c r="K610" s="1162"/>
      <c r="L610" s="1162"/>
      <c r="M610" s="1163"/>
      <c r="N610" s="1158">
        <v>10495</v>
      </c>
      <c r="O610" s="1159"/>
      <c r="P610" s="1159"/>
      <c r="Q610" s="1159"/>
      <c r="R610" s="1159"/>
      <c r="S610" s="1159"/>
      <c r="T610" s="1159"/>
      <c r="U610" s="1159"/>
      <c r="V610" s="1159"/>
      <c r="W610" s="1159"/>
      <c r="X610" s="1159">
        <v>10389</v>
      </c>
      <c r="Y610" s="1159"/>
      <c r="Z610" s="1159"/>
      <c r="AA610" s="1159"/>
      <c r="AB610" s="1159"/>
      <c r="AC610" s="1159"/>
      <c r="AD610" s="1159"/>
      <c r="AE610" s="1159"/>
      <c r="AF610" s="1159"/>
      <c r="AG610" s="1159"/>
    </row>
    <row r="611" spans="1:33" s="537" customFormat="1" ht="23.25" customHeight="1" x14ac:dyDescent="0.2">
      <c r="A611" s="549"/>
      <c r="D611" s="1000" t="s">
        <v>1689</v>
      </c>
      <c r="E611" s="1001"/>
      <c r="F611" s="1001"/>
      <c r="G611" s="1001"/>
      <c r="H611" s="1001"/>
      <c r="I611" s="1001"/>
      <c r="J611" s="1001"/>
      <c r="K611" s="1001"/>
      <c r="L611" s="1001"/>
      <c r="M611" s="1002"/>
      <c r="N611" s="1058">
        <v>84243.08</v>
      </c>
      <c r="O611" s="990"/>
      <c r="P611" s="990"/>
      <c r="Q611" s="990"/>
      <c r="R611" s="990"/>
      <c r="S611" s="990"/>
      <c r="T611" s="990"/>
      <c r="U611" s="990"/>
      <c r="V611" s="990"/>
      <c r="W611" s="990"/>
      <c r="X611" s="990">
        <v>82536.84</v>
      </c>
      <c r="Y611" s="990"/>
      <c r="Z611" s="990"/>
      <c r="AA611" s="990"/>
      <c r="AB611" s="990"/>
      <c r="AC611" s="990"/>
      <c r="AD611" s="990"/>
      <c r="AE611" s="990"/>
      <c r="AF611" s="990"/>
      <c r="AG611" s="990"/>
    </row>
    <row r="612" spans="1:33" s="537" customFormat="1" ht="23.25" customHeight="1" x14ac:dyDescent="0.2">
      <c r="A612" s="549"/>
      <c r="D612" s="1226" t="s">
        <v>1690</v>
      </c>
      <c r="E612" s="1001"/>
      <c r="F612" s="1001"/>
      <c r="G612" s="1001"/>
      <c r="H612" s="1001"/>
      <c r="I612" s="1001"/>
      <c r="J612" s="1001"/>
      <c r="K612" s="1001"/>
      <c r="L612" s="1001"/>
      <c r="M612" s="1002"/>
      <c r="N612" s="1058">
        <v>0</v>
      </c>
      <c r="O612" s="990"/>
      <c r="P612" s="990"/>
      <c r="Q612" s="990"/>
      <c r="R612" s="990"/>
      <c r="S612" s="990"/>
      <c r="T612" s="990"/>
      <c r="U612" s="990"/>
      <c r="V612" s="990"/>
      <c r="W612" s="990"/>
      <c r="X612" s="990">
        <v>0</v>
      </c>
      <c r="Y612" s="990"/>
      <c r="Z612" s="990"/>
      <c r="AA612" s="990"/>
      <c r="AB612" s="990"/>
      <c r="AC612" s="990"/>
      <c r="AD612" s="990"/>
      <c r="AE612" s="990"/>
      <c r="AF612" s="990"/>
      <c r="AG612" s="990"/>
    </row>
    <row r="613" spans="1:33" s="537" customFormat="1" ht="23.25" customHeight="1" x14ac:dyDescent="0.2">
      <c r="A613" s="549"/>
      <c r="D613" s="1000" t="s">
        <v>158</v>
      </c>
      <c r="E613" s="1001"/>
      <c r="F613" s="1001"/>
      <c r="G613" s="1001"/>
      <c r="H613" s="1001"/>
      <c r="I613" s="1001"/>
      <c r="J613" s="1001"/>
      <c r="K613" s="1001"/>
      <c r="L613" s="1001"/>
      <c r="M613" s="1002"/>
      <c r="N613" s="1058">
        <v>4162.8500000000004</v>
      </c>
      <c r="O613" s="990"/>
      <c r="P613" s="990"/>
      <c r="Q613" s="990"/>
      <c r="R613" s="990"/>
      <c r="S613" s="990"/>
      <c r="T613" s="990"/>
      <c r="U613" s="990"/>
      <c r="V613" s="990"/>
      <c r="W613" s="990"/>
      <c r="X613" s="990">
        <v>1407.28</v>
      </c>
      <c r="Y613" s="990"/>
      <c r="Z613" s="990"/>
      <c r="AA613" s="990"/>
      <c r="AB613" s="990"/>
      <c r="AC613" s="990"/>
      <c r="AD613" s="990"/>
      <c r="AE613" s="990"/>
      <c r="AF613" s="990"/>
      <c r="AG613" s="990"/>
    </row>
    <row r="614" spans="1:33" s="537" customFormat="1" ht="23.25" customHeight="1" thickBot="1" x14ac:dyDescent="0.25">
      <c r="A614" s="549"/>
      <c r="D614" s="1048" t="s">
        <v>14</v>
      </c>
      <c r="E614" s="1049"/>
      <c r="F614" s="1049"/>
      <c r="G614" s="1049"/>
      <c r="H614" s="1049"/>
      <c r="I614" s="1049"/>
      <c r="J614" s="1049"/>
      <c r="K614" s="1049"/>
      <c r="L614" s="1049"/>
      <c r="M614" s="1050"/>
      <c r="N614" s="1150">
        <v>98900.930000000008</v>
      </c>
      <c r="O614" s="1151"/>
      <c r="P614" s="1151"/>
      <c r="Q614" s="1151"/>
      <c r="R614" s="1151"/>
      <c r="S614" s="1151"/>
      <c r="T614" s="1151"/>
      <c r="U614" s="1151"/>
      <c r="V614" s="1151"/>
      <c r="W614" s="1151"/>
      <c r="X614" s="1150">
        <v>94333.119999999995</v>
      </c>
      <c r="Y614" s="1151"/>
      <c r="Z614" s="1151"/>
      <c r="AA614" s="1151"/>
      <c r="AB614" s="1151"/>
      <c r="AC614" s="1151"/>
      <c r="AD614" s="1151"/>
      <c r="AE614" s="1151"/>
      <c r="AF614" s="1151"/>
      <c r="AG614" s="1151"/>
    </row>
    <row r="615" spans="1:33" ht="14.25" customHeight="1" x14ac:dyDescent="0.2">
      <c r="D615" s="536" t="s">
        <v>1309</v>
      </c>
    </row>
    <row r="617" spans="1:33" ht="14.25" customHeight="1" x14ac:dyDescent="0.2">
      <c r="D617" s="985" t="s">
        <v>1308</v>
      </c>
      <c r="E617" s="985"/>
      <c r="F617" s="985"/>
      <c r="G617" s="985"/>
      <c r="H617" s="985"/>
      <c r="I617" s="985"/>
      <c r="J617" s="985"/>
      <c r="K617" s="985"/>
      <c r="L617" s="985"/>
      <c r="M617" s="985"/>
      <c r="N617" s="985"/>
      <c r="O617" s="985"/>
      <c r="P617" s="985"/>
      <c r="Q617" s="985"/>
      <c r="R617" s="985"/>
      <c r="S617" s="985"/>
      <c r="T617" s="985"/>
      <c r="U617" s="985"/>
      <c r="V617" s="985"/>
      <c r="W617" s="985"/>
      <c r="X617" s="985"/>
      <c r="Y617" s="985"/>
      <c r="Z617" s="985"/>
      <c r="AA617" s="985"/>
      <c r="AB617" s="985"/>
      <c r="AC617" s="985"/>
      <c r="AD617" s="985"/>
      <c r="AE617" s="985"/>
      <c r="AF617" s="985"/>
      <c r="AG617" s="985"/>
    </row>
    <row r="618" spans="1:33" ht="14.25" customHeight="1" thickBot="1" x14ac:dyDescent="0.25"/>
    <row r="619" spans="1:33" ht="28.5" customHeight="1" thickBot="1" x14ac:dyDescent="0.25">
      <c r="A619" s="549">
        <v>22</v>
      </c>
      <c r="D619" s="1152" t="s">
        <v>178</v>
      </c>
      <c r="E619" s="1153"/>
      <c r="F619" s="1153"/>
      <c r="G619" s="1153"/>
      <c r="H619" s="1153"/>
      <c r="I619" s="1153"/>
      <c r="J619" s="1153"/>
      <c r="K619" s="1153"/>
      <c r="L619" s="1153"/>
      <c r="M619" s="1153"/>
      <c r="N619" s="1153"/>
      <c r="O619" s="1154"/>
      <c r="P619" s="1152" t="s">
        <v>2</v>
      </c>
      <c r="Q619" s="1153"/>
      <c r="R619" s="1153"/>
      <c r="S619" s="1153"/>
      <c r="T619" s="1153"/>
      <c r="U619" s="1153"/>
      <c r="V619" s="1153"/>
      <c r="W619" s="1153"/>
      <c r="X619" s="1154"/>
      <c r="Y619" s="1152" t="s">
        <v>3</v>
      </c>
      <c r="Z619" s="1153"/>
      <c r="AA619" s="1153"/>
      <c r="AB619" s="1153"/>
      <c r="AC619" s="1153"/>
      <c r="AD619" s="1153"/>
      <c r="AE619" s="1153"/>
      <c r="AF619" s="1153"/>
      <c r="AG619" s="1154"/>
    </row>
    <row r="620" spans="1:33" ht="16.5" customHeight="1" thickBot="1" x14ac:dyDescent="0.25">
      <c r="D620" s="1169" t="s">
        <v>179</v>
      </c>
      <c r="E620" s="1170"/>
      <c r="F620" s="1170"/>
      <c r="G620" s="1170"/>
      <c r="H620" s="1170"/>
      <c r="I620" s="1170"/>
      <c r="J620" s="1170"/>
      <c r="K620" s="1170"/>
      <c r="L620" s="1170"/>
      <c r="M620" s="1170"/>
      <c r="N620" s="1170"/>
      <c r="O620" s="1171"/>
      <c r="P620" s="1206">
        <v>0</v>
      </c>
      <c r="Q620" s="1207"/>
      <c r="R620" s="1207"/>
      <c r="S620" s="1207"/>
      <c r="T620" s="1207"/>
      <c r="U620" s="1207"/>
      <c r="V620" s="1207"/>
      <c r="W620" s="1207"/>
      <c r="X620" s="1208"/>
      <c r="Y620" s="1206">
        <v>0</v>
      </c>
      <c r="Z620" s="1207"/>
      <c r="AA620" s="1207"/>
      <c r="AB620" s="1207"/>
      <c r="AC620" s="1207"/>
      <c r="AD620" s="1207"/>
      <c r="AE620" s="1207"/>
      <c r="AF620" s="1207"/>
      <c r="AG620" s="1209"/>
    </row>
    <row r="621" spans="1:33" ht="16.5" customHeight="1" thickBot="1" x14ac:dyDescent="0.25">
      <c r="D621" s="1169" t="s">
        <v>180</v>
      </c>
      <c r="E621" s="1170"/>
      <c r="F621" s="1170"/>
      <c r="G621" s="1170"/>
      <c r="H621" s="1170"/>
      <c r="I621" s="1170"/>
      <c r="J621" s="1170"/>
      <c r="K621" s="1170"/>
      <c r="L621" s="1170"/>
      <c r="M621" s="1170"/>
      <c r="N621" s="1170"/>
      <c r="O621" s="1171"/>
      <c r="P621" s="1206">
        <v>1896</v>
      </c>
      <c r="Q621" s="1207"/>
      <c r="R621" s="1207"/>
      <c r="S621" s="1207"/>
      <c r="T621" s="1207"/>
      <c r="U621" s="1207"/>
      <c r="V621" s="1207"/>
      <c r="W621" s="1207"/>
      <c r="X621" s="1208"/>
      <c r="Y621" s="1206">
        <v>2899</v>
      </c>
      <c r="Z621" s="1207"/>
      <c r="AA621" s="1207"/>
      <c r="AB621" s="1207"/>
      <c r="AC621" s="1207"/>
      <c r="AD621" s="1207"/>
      <c r="AE621" s="1207"/>
      <c r="AF621" s="1207"/>
      <c r="AG621" s="1209"/>
    </row>
    <row r="622" spans="1:33" ht="16.5" customHeight="1" x14ac:dyDescent="0.2">
      <c r="D622" s="1210" t="s">
        <v>2000</v>
      </c>
      <c r="E622" s="1211"/>
      <c r="F622" s="1211"/>
      <c r="G622" s="1211"/>
      <c r="H622" s="1211"/>
      <c r="I622" s="1211"/>
      <c r="J622" s="1211"/>
      <c r="K622" s="1211"/>
      <c r="L622" s="1211"/>
      <c r="M622" s="1211"/>
      <c r="N622" s="1211"/>
      <c r="O622" s="1212"/>
      <c r="P622" s="1213">
        <v>1896</v>
      </c>
      <c r="Q622" s="1214"/>
      <c r="R622" s="1214"/>
      <c r="S622" s="1214"/>
      <c r="T622" s="1214"/>
      <c r="U622" s="1214"/>
      <c r="V622" s="1214"/>
      <c r="W622" s="1214"/>
      <c r="X622" s="1215"/>
      <c r="Y622" s="1216">
        <v>2899</v>
      </c>
      <c r="Z622" s="1214"/>
      <c r="AA622" s="1214"/>
      <c r="AB622" s="1214"/>
      <c r="AC622" s="1214"/>
      <c r="AD622" s="1214"/>
      <c r="AE622" s="1214"/>
      <c r="AF622" s="1214"/>
      <c r="AG622" s="1217"/>
    </row>
    <row r="623" spans="1:33" ht="16.5" customHeight="1" thickBot="1" x14ac:dyDescent="0.25">
      <c r="D623" s="1218"/>
      <c r="E623" s="1219"/>
      <c r="F623" s="1219"/>
      <c r="G623" s="1219"/>
      <c r="H623" s="1219"/>
      <c r="I623" s="1219"/>
      <c r="J623" s="1219"/>
      <c r="K623" s="1219"/>
      <c r="L623" s="1219"/>
      <c r="M623" s="1219"/>
      <c r="N623" s="1219"/>
      <c r="O623" s="1220"/>
      <c r="P623" s="1221"/>
      <c r="Q623" s="1222"/>
      <c r="R623" s="1222"/>
      <c r="S623" s="1222"/>
      <c r="T623" s="1222"/>
      <c r="U623" s="1222"/>
      <c r="V623" s="1222"/>
      <c r="W623" s="1222"/>
      <c r="X623" s="1223"/>
      <c r="Y623" s="1224"/>
      <c r="Z623" s="1222"/>
      <c r="AA623" s="1222"/>
      <c r="AB623" s="1222"/>
      <c r="AC623" s="1222"/>
      <c r="AD623" s="1222"/>
      <c r="AE623" s="1222"/>
      <c r="AF623" s="1222"/>
      <c r="AG623" s="1225"/>
    </row>
    <row r="624" spans="1:33" ht="16.5" customHeight="1" thickBot="1" x14ac:dyDescent="0.25">
      <c r="D624" s="1169" t="s">
        <v>181</v>
      </c>
      <c r="E624" s="1170"/>
      <c r="F624" s="1170"/>
      <c r="G624" s="1170"/>
      <c r="H624" s="1170"/>
      <c r="I624" s="1170"/>
      <c r="J624" s="1170"/>
      <c r="K624" s="1170"/>
      <c r="L624" s="1170"/>
      <c r="M624" s="1170"/>
      <c r="N624" s="1170"/>
      <c r="O624" s="1171"/>
      <c r="P624" s="1206">
        <v>0</v>
      </c>
      <c r="Q624" s="1207"/>
      <c r="R624" s="1207"/>
      <c r="S624" s="1207"/>
      <c r="T624" s="1207"/>
      <c r="U624" s="1207"/>
      <c r="V624" s="1207"/>
      <c r="W624" s="1207"/>
      <c r="X624" s="1208"/>
      <c r="Y624" s="1206">
        <v>0</v>
      </c>
      <c r="Z624" s="1207"/>
      <c r="AA624" s="1207"/>
      <c r="AB624" s="1207"/>
      <c r="AC624" s="1207"/>
      <c r="AD624" s="1207"/>
      <c r="AE624" s="1207"/>
      <c r="AF624" s="1207"/>
      <c r="AG624" s="1209"/>
    </row>
    <row r="625" spans="1:33" ht="16.5" customHeight="1" thickBot="1" x14ac:dyDescent="0.25">
      <c r="D625" s="1169" t="s">
        <v>182</v>
      </c>
      <c r="E625" s="1170"/>
      <c r="F625" s="1170"/>
      <c r="G625" s="1170"/>
      <c r="H625" s="1170"/>
      <c r="I625" s="1170"/>
      <c r="J625" s="1170"/>
      <c r="K625" s="1170"/>
      <c r="L625" s="1170"/>
      <c r="M625" s="1170"/>
      <c r="N625" s="1170"/>
      <c r="O625" s="1171"/>
      <c r="P625" s="1206">
        <v>0</v>
      </c>
      <c r="Q625" s="1207"/>
      <c r="R625" s="1207"/>
      <c r="S625" s="1207"/>
      <c r="T625" s="1207"/>
      <c r="U625" s="1207"/>
      <c r="V625" s="1207"/>
      <c r="W625" s="1207"/>
      <c r="X625" s="1208"/>
      <c r="Y625" s="1206">
        <v>0</v>
      </c>
      <c r="Z625" s="1207"/>
      <c r="AA625" s="1207"/>
      <c r="AB625" s="1207"/>
      <c r="AC625" s="1207"/>
      <c r="AD625" s="1207"/>
      <c r="AE625" s="1207"/>
      <c r="AF625" s="1207"/>
      <c r="AG625" s="1209"/>
    </row>
    <row r="628" spans="1:33" ht="14.25" customHeight="1" x14ac:dyDescent="0.2">
      <c r="D628" s="536" t="s">
        <v>1310</v>
      </c>
    </row>
    <row r="630" spans="1:33" ht="14.25" customHeight="1" x14ac:dyDescent="0.2">
      <c r="D630" s="985" t="s">
        <v>1311</v>
      </c>
      <c r="E630" s="985"/>
      <c r="F630" s="985"/>
      <c r="G630" s="985"/>
      <c r="H630" s="985"/>
      <c r="I630" s="985"/>
      <c r="J630" s="985"/>
      <c r="K630" s="985"/>
      <c r="L630" s="985"/>
      <c r="M630" s="985"/>
      <c r="N630" s="985"/>
      <c r="O630" s="985"/>
      <c r="P630" s="985"/>
      <c r="Q630" s="985"/>
      <c r="R630" s="985"/>
      <c r="S630" s="985"/>
      <c r="T630" s="985"/>
      <c r="U630" s="985"/>
      <c r="V630" s="985"/>
      <c r="W630" s="985"/>
      <c r="X630" s="985"/>
      <c r="Y630" s="985"/>
      <c r="Z630" s="985"/>
      <c r="AA630" s="985"/>
      <c r="AB630" s="985"/>
      <c r="AC630" s="985"/>
      <c r="AD630" s="985"/>
      <c r="AE630" s="985"/>
      <c r="AF630" s="985"/>
      <c r="AG630" s="985"/>
    </row>
    <row r="632" spans="1:33" ht="14.25" customHeight="1" x14ac:dyDescent="0.2">
      <c r="D632" s="985" t="s">
        <v>1998</v>
      </c>
      <c r="E632" s="985"/>
      <c r="F632" s="985"/>
      <c r="G632" s="985"/>
      <c r="H632" s="985"/>
      <c r="I632" s="985"/>
      <c r="J632" s="985"/>
      <c r="K632" s="985"/>
      <c r="L632" s="985"/>
      <c r="M632" s="985"/>
      <c r="N632" s="985"/>
      <c r="O632" s="985"/>
      <c r="P632" s="985"/>
      <c r="Q632" s="985"/>
      <c r="R632" s="985"/>
      <c r="S632" s="985"/>
      <c r="T632" s="985"/>
      <c r="U632" s="985"/>
      <c r="V632" s="985"/>
      <c r="W632" s="985"/>
      <c r="X632" s="985"/>
      <c r="Y632" s="985"/>
      <c r="Z632" s="985"/>
      <c r="AA632" s="985"/>
      <c r="AB632" s="985"/>
      <c r="AC632" s="985"/>
      <c r="AD632" s="985"/>
      <c r="AE632" s="985"/>
      <c r="AF632" s="985"/>
      <c r="AG632" s="985"/>
    </row>
    <row r="634" spans="1:33" ht="14.25" customHeight="1" x14ac:dyDescent="0.2">
      <c r="D634" s="536" t="s">
        <v>1312</v>
      </c>
    </row>
    <row r="636" spans="1:33" ht="14.25" customHeight="1" x14ac:dyDescent="0.2">
      <c r="D636" s="1078" t="s">
        <v>2001</v>
      </c>
      <c r="E636" s="1079"/>
      <c r="F636" s="1079"/>
      <c r="G636" s="1079"/>
      <c r="H636" s="1079"/>
      <c r="I636" s="1079"/>
      <c r="J636" s="1079"/>
      <c r="K636" s="1079"/>
      <c r="L636" s="1079"/>
      <c r="M636" s="1079"/>
      <c r="N636" s="1079"/>
      <c r="O636" s="1079"/>
      <c r="P636" s="1079"/>
      <c r="Q636" s="1079"/>
      <c r="R636" s="1079"/>
      <c r="S636" s="1079"/>
      <c r="T636" s="1079"/>
      <c r="U636" s="1079"/>
      <c r="V636" s="1079"/>
      <c r="W636" s="1079"/>
      <c r="X636" s="1079"/>
      <c r="Y636" s="1079"/>
      <c r="Z636" s="1079"/>
      <c r="AA636" s="1079"/>
      <c r="AB636" s="1079"/>
      <c r="AC636" s="1079"/>
      <c r="AD636" s="1079"/>
      <c r="AE636" s="1079"/>
      <c r="AF636" s="1079"/>
      <c r="AG636" s="1079"/>
    </row>
    <row r="637" spans="1:33" ht="14.25" customHeight="1" x14ac:dyDescent="0.2">
      <c r="D637" s="1079"/>
      <c r="E637" s="1079"/>
      <c r="F637" s="1079"/>
      <c r="G637" s="1079"/>
      <c r="H637" s="1079"/>
      <c r="I637" s="1079"/>
      <c r="J637" s="1079"/>
      <c r="K637" s="1079"/>
      <c r="L637" s="1079"/>
      <c r="M637" s="1079"/>
      <c r="N637" s="1079"/>
      <c r="O637" s="1079"/>
      <c r="P637" s="1079"/>
      <c r="Q637" s="1079"/>
      <c r="R637" s="1079"/>
      <c r="S637" s="1079"/>
      <c r="T637" s="1079"/>
      <c r="U637" s="1079"/>
      <c r="V637" s="1079"/>
      <c r="W637" s="1079"/>
      <c r="X637" s="1079"/>
      <c r="Y637" s="1079"/>
      <c r="Z637" s="1079"/>
      <c r="AA637" s="1079"/>
      <c r="AB637" s="1079"/>
      <c r="AC637" s="1079"/>
      <c r="AD637" s="1079"/>
      <c r="AE637" s="1079"/>
      <c r="AF637" s="1079"/>
      <c r="AG637" s="1079"/>
    </row>
    <row r="638" spans="1:33" ht="14.25" customHeight="1" x14ac:dyDescent="0.2">
      <c r="D638" s="984" t="s">
        <v>1313</v>
      </c>
      <c r="E638" s="984"/>
      <c r="F638" s="984"/>
      <c r="G638" s="984"/>
      <c r="H638" s="984"/>
      <c r="I638" s="984"/>
      <c r="J638" s="984"/>
      <c r="K638" s="984"/>
      <c r="L638" s="984"/>
      <c r="M638" s="984"/>
      <c r="N638" s="984"/>
      <c r="O638" s="984"/>
      <c r="P638" s="984"/>
      <c r="Q638" s="984"/>
      <c r="R638" s="984"/>
      <c r="S638" s="984"/>
      <c r="T638" s="984"/>
      <c r="U638" s="984"/>
      <c r="V638" s="984"/>
      <c r="W638" s="984"/>
      <c r="X638" s="984"/>
      <c r="Y638" s="984"/>
      <c r="Z638" s="984"/>
      <c r="AA638" s="984"/>
      <c r="AB638" s="984"/>
      <c r="AC638" s="984"/>
      <c r="AD638" s="984"/>
      <c r="AE638" s="984"/>
      <c r="AF638" s="984"/>
      <c r="AG638" s="984"/>
    </row>
    <row r="639" spans="1:33" ht="14.25" customHeight="1" thickBot="1" x14ac:dyDescent="0.25"/>
    <row r="640" spans="1:33" ht="15.75" customHeight="1" thickBot="1" x14ac:dyDescent="0.25">
      <c r="A640" s="549" t="s">
        <v>1314</v>
      </c>
      <c r="D640" s="999" t="s">
        <v>131</v>
      </c>
      <c r="E640" s="999"/>
      <c r="F640" s="999"/>
      <c r="G640" s="999"/>
      <c r="H640" s="999"/>
      <c r="I640" s="999"/>
      <c r="J640" s="999"/>
      <c r="K640" s="999"/>
      <c r="L640" s="999"/>
      <c r="M640" s="999"/>
      <c r="N640" s="999"/>
      <c r="O640" s="999"/>
      <c r="P640" s="999"/>
      <c r="Q640" s="999"/>
      <c r="R640" s="999" t="s">
        <v>3</v>
      </c>
      <c r="S640" s="999"/>
      <c r="T640" s="999"/>
      <c r="U640" s="999"/>
      <c r="V640" s="999"/>
      <c r="W640" s="999"/>
      <c r="X640" s="999"/>
      <c r="Y640" s="999"/>
      <c r="Z640" s="999"/>
      <c r="AA640" s="999"/>
      <c r="AB640" s="999"/>
      <c r="AC640" s="999"/>
      <c r="AD640" s="999"/>
      <c r="AE640" s="999"/>
      <c r="AF640" s="999"/>
      <c r="AG640" s="999"/>
    </row>
    <row r="641" spans="1:33" ht="15.75" customHeight="1" thickBot="1" x14ac:dyDescent="0.25">
      <c r="D641" s="1202" t="s">
        <v>191</v>
      </c>
      <c r="E641" s="1202"/>
      <c r="F641" s="1202"/>
      <c r="G641" s="1202"/>
      <c r="H641" s="1202"/>
      <c r="I641" s="1202"/>
      <c r="J641" s="1202"/>
      <c r="K641" s="1202"/>
      <c r="L641" s="1202"/>
      <c r="M641" s="1202"/>
      <c r="N641" s="1202"/>
      <c r="O641" s="1202"/>
      <c r="P641" s="1202"/>
      <c r="Q641" s="1202"/>
      <c r="R641" s="1203">
        <v>0</v>
      </c>
      <c r="S641" s="1204"/>
      <c r="T641" s="1204"/>
      <c r="U641" s="1204"/>
      <c r="V641" s="1204"/>
      <c r="W641" s="1204"/>
      <c r="X641" s="1204"/>
      <c r="Y641" s="1204"/>
      <c r="Z641" s="1204"/>
      <c r="AA641" s="1204"/>
      <c r="AB641" s="1204"/>
      <c r="AC641" s="1204"/>
      <c r="AD641" s="1204"/>
      <c r="AE641" s="1204"/>
      <c r="AF641" s="1204"/>
      <c r="AG641" s="1205"/>
    </row>
    <row r="642" spans="1:33" ht="15.75" customHeight="1" thickBot="1" x14ac:dyDescent="0.25">
      <c r="D642" s="1202" t="s">
        <v>192</v>
      </c>
      <c r="E642" s="1202"/>
      <c r="F642" s="1202"/>
      <c r="G642" s="1202"/>
      <c r="H642" s="1202"/>
      <c r="I642" s="1202"/>
      <c r="J642" s="1202"/>
      <c r="K642" s="1202"/>
      <c r="L642" s="1202"/>
      <c r="M642" s="1202"/>
      <c r="N642" s="1202"/>
      <c r="O642" s="1202"/>
      <c r="P642" s="1202"/>
      <c r="Q642" s="1202"/>
      <c r="R642" s="999" t="s">
        <v>2</v>
      </c>
      <c r="S642" s="999"/>
      <c r="T642" s="999"/>
      <c r="U642" s="999"/>
      <c r="V642" s="999"/>
      <c r="W642" s="999"/>
      <c r="X642" s="999"/>
      <c r="Y642" s="999"/>
      <c r="Z642" s="999"/>
      <c r="AA642" s="999"/>
      <c r="AB642" s="999"/>
      <c r="AC642" s="999"/>
      <c r="AD642" s="999"/>
      <c r="AE642" s="999"/>
      <c r="AF642" s="999"/>
      <c r="AG642" s="999"/>
    </row>
    <row r="643" spans="1:33" ht="15.75" customHeight="1" x14ac:dyDescent="0.2">
      <c r="D643" s="1201" t="s">
        <v>193</v>
      </c>
      <c r="E643" s="1201"/>
      <c r="F643" s="1201"/>
      <c r="G643" s="1201"/>
      <c r="H643" s="1201"/>
      <c r="I643" s="1201"/>
      <c r="J643" s="1201"/>
      <c r="K643" s="1201"/>
      <c r="L643" s="1201"/>
      <c r="M643" s="1201"/>
      <c r="N643" s="1201"/>
      <c r="O643" s="1201"/>
      <c r="P643" s="1201"/>
      <c r="Q643" s="1201"/>
      <c r="R643" s="1179">
        <v>0</v>
      </c>
      <c r="S643" s="1179"/>
      <c r="T643" s="1179"/>
      <c r="U643" s="1179"/>
      <c r="V643" s="1179"/>
      <c r="W643" s="1179"/>
      <c r="X643" s="1179"/>
      <c r="Y643" s="1179"/>
      <c r="Z643" s="1179"/>
      <c r="AA643" s="1179"/>
      <c r="AB643" s="1179"/>
      <c r="AC643" s="1179"/>
      <c r="AD643" s="1179"/>
      <c r="AE643" s="1179"/>
      <c r="AF643" s="1179"/>
      <c r="AG643" s="1179"/>
    </row>
    <row r="644" spans="1:33" ht="15.75" customHeight="1" x14ac:dyDescent="0.2">
      <c r="D644" s="1007" t="s">
        <v>194</v>
      </c>
      <c r="E644" s="1007"/>
      <c r="F644" s="1007"/>
      <c r="G644" s="1007"/>
      <c r="H644" s="1007"/>
      <c r="I644" s="1007"/>
      <c r="J644" s="1007"/>
      <c r="K644" s="1007"/>
      <c r="L644" s="1007"/>
      <c r="M644" s="1007"/>
      <c r="N644" s="1007"/>
      <c r="O644" s="1007"/>
      <c r="P644" s="1007"/>
      <c r="Q644" s="1007"/>
      <c r="R644" s="990">
        <v>0</v>
      </c>
      <c r="S644" s="990"/>
      <c r="T644" s="990"/>
      <c r="U644" s="990"/>
      <c r="V644" s="990"/>
      <c r="W644" s="990"/>
      <c r="X644" s="990"/>
      <c r="Y644" s="990"/>
      <c r="Z644" s="990"/>
      <c r="AA644" s="990"/>
      <c r="AB644" s="990"/>
      <c r="AC644" s="990"/>
      <c r="AD644" s="990"/>
      <c r="AE644" s="990"/>
      <c r="AF644" s="990"/>
      <c r="AG644" s="990"/>
    </row>
    <row r="645" spans="1:33" ht="15.75" customHeight="1" x14ac:dyDescent="0.2">
      <c r="D645" s="1007" t="s">
        <v>195</v>
      </c>
      <c r="E645" s="1007"/>
      <c r="F645" s="1007"/>
      <c r="G645" s="1007"/>
      <c r="H645" s="1007"/>
      <c r="I645" s="1007"/>
      <c r="J645" s="1007"/>
      <c r="K645" s="1007"/>
      <c r="L645" s="1007"/>
      <c r="M645" s="1007"/>
      <c r="N645" s="1007"/>
      <c r="O645" s="1007"/>
      <c r="P645" s="1007"/>
      <c r="Q645" s="1007"/>
      <c r="R645" s="990">
        <v>0</v>
      </c>
      <c r="S645" s="990"/>
      <c r="T645" s="990"/>
      <c r="U645" s="990"/>
      <c r="V645" s="990"/>
      <c r="W645" s="990"/>
      <c r="X645" s="990"/>
      <c r="Y645" s="990"/>
      <c r="Z645" s="990"/>
      <c r="AA645" s="990"/>
      <c r="AB645" s="990"/>
      <c r="AC645" s="990"/>
      <c r="AD645" s="990"/>
      <c r="AE645" s="990"/>
      <c r="AF645" s="990"/>
      <c r="AG645" s="990"/>
    </row>
    <row r="646" spans="1:33" ht="15.75" customHeight="1" x14ac:dyDescent="0.2">
      <c r="D646" s="1007" t="s">
        <v>196</v>
      </c>
      <c r="E646" s="1007"/>
      <c r="F646" s="1007"/>
      <c r="G646" s="1007"/>
      <c r="H646" s="1007"/>
      <c r="I646" s="1007"/>
      <c r="J646" s="1007"/>
      <c r="K646" s="1007"/>
      <c r="L646" s="1007"/>
      <c r="M646" s="1007"/>
      <c r="N646" s="1007"/>
      <c r="O646" s="1007"/>
      <c r="P646" s="1007"/>
      <c r="Q646" s="1007"/>
      <c r="R646" s="990">
        <v>0</v>
      </c>
      <c r="S646" s="990"/>
      <c r="T646" s="990"/>
      <c r="U646" s="990"/>
      <c r="V646" s="990"/>
      <c r="W646" s="990"/>
      <c r="X646" s="990"/>
      <c r="Y646" s="990"/>
      <c r="Z646" s="990"/>
      <c r="AA646" s="990"/>
      <c r="AB646" s="990"/>
      <c r="AC646" s="990"/>
      <c r="AD646" s="990"/>
      <c r="AE646" s="990"/>
      <c r="AF646" s="990"/>
      <c r="AG646" s="990"/>
    </row>
    <row r="647" spans="1:33" ht="15.75" customHeight="1" x14ac:dyDescent="0.2">
      <c r="D647" s="1007" t="s">
        <v>197</v>
      </c>
      <c r="E647" s="1007"/>
      <c r="F647" s="1007"/>
      <c r="G647" s="1007"/>
      <c r="H647" s="1007"/>
      <c r="I647" s="1007"/>
      <c r="J647" s="1007"/>
      <c r="K647" s="1007"/>
      <c r="L647" s="1007"/>
      <c r="M647" s="1007"/>
      <c r="N647" s="1007"/>
      <c r="O647" s="1007"/>
      <c r="P647" s="1007"/>
      <c r="Q647" s="1007"/>
      <c r="R647" s="990">
        <v>0</v>
      </c>
      <c r="S647" s="990"/>
      <c r="T647" s="990"/>
      <c r="U647" s="990"/>
      <c r="V647" s="990"/>
      <c r="W647" s="990"/>
      <c r="X647" s="990"/>
      <c r="Y647" s="990"/>
      <c r="Z647" s="990"/>
      <c r="AA647" s="990"/>
      <c r="AB647" s="990"/>
      <c r="AC647" s="990"/>
      <c r="AD647" s="990"/>
      <c r="AE647" s="990"/>
      <c r="AF647" s="990"/>
      <c r="AG647" s="990"/>
    </row>
    <row r="648" spans="1:33" ht="15.75" customHeight="1" x14ac:dyDescent="0.2">
      <c r="D648" s="1007" t="s">
        <v>198</v>
      </c>
      <c r="E648" s="1007"/>
      <c r="F648" s="1007"/>
      <c r="G648" s="1007"/>
      <c r="H648" s="1007"/>
      <c r="I648" s="1007"/>
      <c r="J648" s="1007"/>
      <c r="K648" s="1007"/>
      <c r="L648" s="1007"/>
      <c r="M648" s="1007"/>
      <c r="N648" s="1007"/>
      <c r="O648" s="1007"/>
      <c r="P648" s="1007"/>
      <c r="Q648" s="1007"/>
      <c r="R648" s="990">
        <v>0</v>
      </c>
      <c r="S648" s="990"/>
      <c r="T648" s="990"/>
      <c r="U648" s="990"/>
      <c r="V648" s="990"/>
      <c r="W648" s="990"/>
      <c r="X648" s="990"/>
      <c r="Y648" s="990"/>
      <c r="Z648" s="990"/>
      <c r="AA648" s="990"/>
      <c r="AB648" s="990"/>
      <c r="AC648" s="990"/>
      <c r="AD648" s="990"/>
      <c r="AE648" s="990"/>
      <c r="AF648" s="990"/>
      <c r="AG648" s="990"/>
    </row>
    <row r="649" spans="1:33" ht="15.75" customHeight="1" x14ac:dyDescent="0.2">
      <c r="D649" s="1007" t="s">
        <v>199</v>
      </c>
      <c r="E649" s="1007"/>
      <c r="F649" s="1007"/>
      <c r="G649" s="1007"/>
      <c r="H649" s="1007"/>
      <c r="I649" s="1007"/>
      <c r="J649" s="1007"/>
      <c r="K649" s="1007"/>
      <c r="L649" s="1007"/>
      <c r="M649" s="1007"/>
      <c r="N649" s="1007"/>
      <c r="O649" s="1007"/>
      <c r="P649" s="1007"/>
      <c r="Q649" s="1007"/>
      <c r="R649" s="990">
        <v>0</v>
      </c>
      <c r="S649" s="990"/>
      <c r="T649" s="990"/>
      <c r="U649" s="990"/>
      <c r="V649" s="990"/>
      <c r="W649" s="990"/>
      <c r="X649" s="990"/>
      <c r="Y649" s="990"/>
      <c r="Z649" s="990"/>
      <c r="AA649" s="990"/>
      <c r="AB649" s="990"/>
      <c r="AC649" s="990"/>
      <c r="AD649" s="990"/>
      <c r="AE649" s="990"/>
      <c r="AF649" s="990"/>
      <c r="AG649" s="990"/>
    </row>
    <row r="650" spans="1:33" ht="15.75" customHeight="1" x14ac:dyDescent="0.2">
      <c r="D650" s="1007" t="s">
        <v>200</v>
      </c>
      <c r="E650" s="1007"/>
      <c r="F650" s="1007"/>
      <c r="G650" s="1007"/>
      <c r="H650" s="1007"/>
      <c r="I650" s="1007"/>
      <c r="J650" s="1007"/>
      <c r="K650" s="1007"/>
      <c r="L650" s="1007"/>
      <c r="M650" s="1007"/>
      <c r="N650" s="1007"/>
      <c r="O650" s="1007"/>
      <c r="P650" s="1007"/>
      <c r="Q650" s="1007"/>
      <c r="R650" s="990">
        <v>0</v>
      </c>
      <c r="S650" s="990"/>
      <c r="T650" s="990"/>
      <c r="U650" s="990"/>
      <c r="V650" s="990"/>
      <c r="W650" s="990"/>
      <c r="X650" s="990"/>
      <c r="Y650" s="990"/>
      <c r="Z650" s="990"/>
      <c r="AA650" s="990"/>
      <c r="AB650" s="990"/>
      <c r="AC650" s="990"/>
      <c r="AD650" s="990"/>
      <c r="AE650" s="990"/>
      <c r="AF650" s="990"/>
      <c r="AG650" s="990"/>
    </row>
    <row r="651" spans="1:33" ht="15.75" customHeight="1" thickBot="1" x14ac:dyDescent="0.25">
      <c r="D651" s="1200" t="s">
        <v>14</v>
      </c>
      <c r="E651" s="1200"/>
      <c r="F651" s="1200"/>
      <c r="G651" s="1200"/>
      <c r="H651" s="1200"/>
      <c r="I651" s="1200"/>
      <c r="J651" s="1200"/>
      <c r="K651" s="1200"/>
      <c r="L651" s="1200"/>
      <c r="M651" s="1200"/>
      <c r="N651" s="1200"/>
      <c r="O651" s="1200"/>
      <c r="P651" s="1200"/>
      <c r="Q651" s="1200"/>
      <c r="R651" s="1196">
        <v>0</v>
      </c>
      <c r="S651" s="1197"/>
      <c r="T651" s="1197"/>
      <c r="U651" s="1197"/>
      <c r="V651" s="1197"/>
      <c r="W651" s="1197"/>
      <c r="X651" s="1197"/>
      <c r="Y651" s="1197"/>
      <c r="Z651" s="1197"/>
      <c r="AA651" s="1197"/>
      <c r="AB651" s="1197"/>
      <c r="AC651" s="1197"/>
      <c r="AD651" s="1197"/>
      <c r="AE651" s="1197"/>
      <c r="AF651" s="1197"/>
      <c r="AG651" s="1198"/>
    </row>
    <row r="652" spans="1:33" ht="14.25" customHeight="1" thickBot="1" x14ac:dyDescent="0.25"/>
    <row r="653" spans="1:33" ht="15.75" customHeight="1" thickBot="1" x14ac:dyDescent="0.25">
      <c r="A653" s="549" t="s">
        <v>1315</v>
      </c>
      <c r="D653" s="1193" t="s">
        <v>131</v>
      </c>
      <c r="E653" s="1194"/>
      <c r="F653" s="1194"/>
      <c r="G653" s="1194"/>
      <c r="H653" s="1194"/>
      <c r="I653" s="1194"/>
      <c r="J653" s="1194"/>
      <c r="K653" s="1194"/>
      <c r="L653" s="1194"/>
      <c r="M653" s="1194"/>
      <c r="N653" s="1194"/>
      <c r="O653" s="1194"/>
      <c r="P653" s="1194"/>
      <c r="Q653" s="1195"/>
      <c r="R653" s="999" t="s">
        <v>3</v>
      </c>
      <c r="S653" s="999"/>
      <c r="T653" s="999"/>
      <c r="U653" s="999"/>
      <c r="V653" s="999"/>
      <c r="W653" s="999"/>
      <c r="X653" s="999"/>
      <c r="Y653" s="999"/>
      <c r="Z653" s="999"/>
      <c r="AA653" s="999"/>
      <c r="AB653" s="999"/>
      <c r="AC653" s="999"/>
      <c r="AD653" s="999"/>
      <c r="AE653" s="999"/>
      <c r="AF653" s="999"/>
      <c r="AG653" s="999"/>
    </row>
    <row r="654" spans="1:33" ht="15.75" customHeight="1" thickBot="1" x14ac:dyDescent="0.25">
      <c r="D654" s="1190" t="s">
        <v>201</v>
      </c>
      <c r="E654" s="1191"/>
      <c r="F654" s="1191"/>
      <c r="G654" s="1191"/>
      <c r="H654" s="1191"/>
      <c r="I654" s="1191"/>
      <c r="J654" s="1191"/>
      <c r="K654" s="1191"/>
      <c r="L654" s="1191"/>
      <c r="M654" s="1191"/>
      <c r="N654" s="1191"/>
      <c r="O654" s="1191"/>
      <c r="P654" s="1191"/>
      <c r="Q654" s="1192"/>
      <c r="R654" s="1199">
        <v>-80682</v>
      </c>
      <c r="S654" s="1199"/>
      <c r="T654" s="1199"/>
      <c r="U654" s="1199"/>
      <c r="V654" s="1199"/>
      <c r="W654" s="1199"/>
      <c r="X654" s="1199"/>
      <c r="Y654" s="1199"/>
      <c r="Z654" s="1199"/>
      <c r="AA654" s="1199"/>
      <c r="AB654" s="1199"/>
      <c r="AC654" s="1199"/>
      <c r="AD654" s="1199"/>
      <c r="AE654" s="1199"/>
      <c r="AF654" s="1199"/>
      <c r="AG654" s="1199"/>
    </row>
    <row r="655" spans="1:33" ht="15.75" customHeight="1" thickBot="1" x14ac:dyDescent="0.25">
      <c r="D655" s="1190" t="s">
        <v>202</v>
      </c>
      <c r="E655" s="1191"/>
      <c r="F655" s="1191"/>
      <c r="G655" s="1191"/>
      <c r="H655" s="1191"/>
      <c r="I655" s="1191"/>
      <c r="J655" s="1191"/>
      <c r="K655" s="1191"/>
      <c r="L655" s="1191"/>
      <c r="M655" s="1191"/>
      <c r="N655" s="1191"/>
      <c r="O655" s="1191"/>
      <c r="P655" s="1191"/>
      <c r="Q655" s="1192"/>
      <c r="R655" s="999" t="s">
        <v>2</v>
      </c>
      <c r="S655" s="999"/>
      <c r="T655" s="999"/>
      <c r="U655" s="999"/>
      <c r="V655" s="999"/>
      <c r="W655" s="999"/>
      <c r="X655" s="999"/>
      <c r="Y655" s="999"/>
      <c r="Z655" s="999"/>
      <c r="AA655" s="999"/>
      <c r="AB655" s="999"/>
      <c r="AC655" s="999"/>
      <c r="AD655" s="999"/>
      <c r="AE655" s="999"/>
      <c r="AF655" s="999"/>
      <c r="AG655" s="999"/>
    </row>
    <row r="656" spans="1:33" ht="15.75" customHeight="1" x14ac:dyDescent="0.2">
      <c r="D656" s="1187" t="s">
        <v>203</v>
      </c>
      <c r="E656" s="1188"/>
      <c r="F656" s="1188"/>
      <c r="G656" s="1188"/>
      <c r="H656" s="1188"/>
      <c r="I656" s="1188"/>
      <c r="J656" s="1188"/>
      <c r="K656" s="1188"/>
      <c r="L656" s="1188"/>
      <c r="M656" s="1188"/>
      <c r="N656" s="1188"/>
      <c r="O656" s="1188"/>
      <c r="P656" s="1188"/>
      <c r="Q656" s="1189"/>
      <c r="R656" s="1179"/>
      <c r="S656" s="1179"/>
      <c r="T656" s="1179"/>
      <c r="U656" s="1179"/>
      <c r="V656" s="1179"/>
      <c r="W656" s="1179"/>
      <c r="X656" s="1179"/>
      <c r="Y656" s="1179"/>
      <c r="Z656" s="1179"/>
      <c r="AA656" s="1179"/>
      <c r="AB656" s="1179"/>
      <c r="AC656" s="1179"/>
      <c r="AD656" s="1179"/>
      <c r="AE656" s="1179"/>
      <c r="AF656" s="1179"/>
      <c r="AG656" s="1179"/>
    </row>
    <row r="657" spans="1:33" ht="15.75" customHeight="1" x14ac:dyDescent="0.2">
      <c r="D657" s="1183" t="s">
        <v>204</v>
      </c>
      <c r="E657" s="1184"/>
      <c r="F657" s="1184"/>
      <c r="G657" s="1184"/>
      <c r="H657" s="1184"/>
      <c r="I657" s="1184"/>
      <c r="J657" s="1184"/>
      <c r="K657" s="1184"/>
      <c r="L657" s="1184"/>
      <c r="M657" s="1184"/>
      <c r="N657" s="1184"/>
      <c r="O657" s="1184"/>
      <c r="P657" s="1184"/>
      <c r="Q657" s="1185"/>
      <c r="R657" s="990"/>
      <c r="S657" s="990"/>
      <c r="T657" s="990"/>
      <c r="U657" s="990"/>
      <c r="V657" s="990"/>
      <c r="W657" s="990"/>
      <c r="X657" s="990"/>
      <c r="Y657" s="990"/>
      <c r="Z657" s="990"/>
      <c r="AA657" s="990"/>
      <c r="AB657" s="990"/>
      <c r="AC657" s="990"/>
      <c r="AD657" s="990"/>
      <c r="AE657" s="990"/>
      <c r="AF657" s="990"/>
      <c r="AG657" s="990"/>
    </row>
    <row r="658" spans="1:33" ht="15.75" customHeight="1" x14ac:dyDescent="0.2">
      <c r="D658" s="1183" t="s">
        <v>205</v>
      </c>
      <c r="E658" s="1184"/>
      <c r="F658" s="1184"/>
      <c r="G658" s="1184"/>
      <c r="H658" s="1184"/>
      <c r="I658" s="1184"/>
      <c r="J658" s="1184"/>
      <c r="K658" s="1184"/>
      <c r="L658" s="1184"/>
      <c r="M658" s="1184"/>
      <c r="N658" s="1184"/>
      <c r="O658" s="1184"/>
      <c r="P658" s="1184"/>
      <c r="Q658" s="1185"/>
      <c r="R658" s="990"/>
      <c r="S658" s="990"/>
      <c r="T658" s="990"/>
      <c r="U658" s="990"/>
      <c r="V658" s="990"/>
      <c r="W658" s="990"/>
      <c r="X658" s="990"/>
      <c r="Y658" s="990"/>
      <c r="Z658" s="990"/>
      <c r="AA658" s="990"/>
      <c r="AB658" s="990"/>
      <c r="AC658" s="990"/>
      <c r="AD658" s="990"/>
      <c r="AE658" s="990"/>
      <c r="AF658" s="990"/>
      <c r="AG658" s="990"/>
    </row>
    <row r="659" spans="1:33" ht="15.75" customHeight="1" x14ac:dyDescent="0.2">
      <c r="D659" s="1186" t="s">
        <v>1706</v>
      </c>
      <c r="E659" s="1184"/>
      <c r="F659" s="1184"/>
      <c r="G659" s="1184"/>
      <c r="H659" s="1184"/>
      <c r="I659" s="1184"/>
      <c r="J659" s="1184"/>
      <c r="K659" s="1184"/>
      <c r="L659" s="1184"/>
      <c r="M659" s="1184"/>
      <c r="N659" s="1184"/>
      <c r="O659" s="1184"/>
      <c r="P659" s="1184"/>
      <c r="Q659" s="1185"/>
      <c r="R659" s="990"/>
      <c r="S659" s="990"/>
      <c r="T659" s="990"/>
      <c r="U659" s="990"/>
      <c r="V659" s="990"/>
      <c r="W659" s="990"/>
      <c r="X659" s="990"/>
      <c r="Y659" s="990"/>
      <c r="Z659" s="990"/>
      <c r="AA659" s="990"/>
      <c r="AB659" s="990"/>
      <c r="AC659" s="990"/>
      <c r="AD659" s="990"/>
      <c r="AE659" s="990"/>
      <c r="AF659" s="990"/>
      <c r="AG659" s="990"/>
    </row>
    <row r="660" spans="1:33" ht="15.75" customHeight="1" x14ac:dyDescent="0.2">
      <c r="D660" s="1183" t="s">
        <v>207</v>
      </c>
      <c r="E660" s="1184"/>
      <c r="F660" s="1184"/>
      <c r="G660" s="1184"/>
      <c r="H660" s="1184"/>
      <c r="I660" s="1184"/>
      <c r="J660" s="1184"/>
      <c r="K660" s="1184"/>
      <c r="L660" s="1184"/>
      <c r="M660" s="1184"/>
      <c r="N660" s="1184"/>
      <c r="O660" s="1184"/>
      <c r="P660" s="1184"/>
      <c r="Q660" s="1185"/>
      <c r="R660" s="990">
        <v>80682</v>
      </c>
      <c r="S660" s="990"/>
      <c r="T660" s="990"/>
      <c r="U660" s="990"/>
      <c r="V660" s="990"/>
      <c r="W660" s="990"/>
      <c r="X660" s="990"/>
      <c r="Y660" s="990"/>
      <c r="Z660" s="990"/>
      <c r="AA660" s="990"/>
      <c r="AB660" s="990"/>
      <c r="AC660" s="990"/>
      <c r="AD660" s="990"/>
      <c r="AE660" s="990"/>
      <c r="AF660" s="990"/>
      <c r="AG660" s="990"/>
    </row>
    <row r="661" spans="1:33" ht="15.75" customHeight="1" x14ac:dyDescent="0.2">
      <c r="D661" s="1183" t="s">
        <v>200</v>
      </c>
      <c r="E661" s="1184"/>
      <c r="F661" s="1184"/>
      <c r="G661" s="1184"/>
      <c r="H661" s="1184"/>
      <c r="I661" s="1184"/>
      <c r="J661" s="1184"/>
      <c r="K661" s="1184"/>
      <c r="L661" s="1184"/>
      <c r="M661" s="1184"/>
      <c r="N661" s="1184"/>
      <c r="O661" s="1184"/>
      <c r="P661" s="1184"/>
      <c r="Q661" s="1185"/>
      <c r="R661" s="990"/>
      <c r="S661" s="990"/>
      <c r="T661" s="990"/>
      <c r="U661" s="990"/>
      <c r="V661" s="990"/>
      <c r="W661" s="990"/>
      <c r="X661" s="990"/>
      <c r="Y661" s="990"/>
      <c r="Z661" s="990"/>
      <c r="AA661" s="990"/>
      <c r="AB661" s="990"/>
      <c r="AC661" s="990"/>
      <c r="AD661" s="990"/>
      <c r="AE661" s="990"/>
      <c r="AF661" s="990"/>
      <c r="AG661" s="990"/>
    </row>
    <row r="662" spans="1:33" ht="15.75" customHeight="1" thickBot="1" x14ac:dyDescent="0.25">
      <c r="D662" s="1180" t="s">
        <v>208</v>
      </c>
      <c r="E662" s="1181"/>
      <c r="F662" s="1181"/>
      <c r="G662" s="1181"/>
      <c r="H662" s="1181"/>
      <c r="I662" s="1181"/>
      <c r="J662" s="1181"/>
      <c r="K662" s="1181"/>
      <c r="L662" s="1181"/>
      <c r="M662" s="1181"/>
      <c r="N662" s="1181"/>
      <c r="O662" s="1181"/>
      <c r="P662" s="1181"/>
      <c r="Q662" s="1182"/>
      <c r="R662" s="1196">
        <v>0</v>
      </c>
      <c r="S662" s="1197"/>
      <c r="T662" s="1197"/>
      <c r="U662" s="1197"/>
      <c r="V662" s="1197"/>
      <c r="W662" s="1197"/>
      <c r="X662" s="1197"/>
      <c r="Y662" s="1197"/>
      <c r="Z662" s="1197"/>
      <c r="AA662" s="1197"/>
      <c r="AB662" s="1197"/>
      <c r="AC662" s="1197"/>
      <c r="AD662" s="1197"/>
      <c r="AE662" s="1197"/>
      <c r="AF662" s="1197"/>
      <c r="AG662" s="1198"/>
    </row>
    <row r="664" spans="1:33" ht="14.25" customHeight="1" x14ac:dyDescent="0.2">
      <c r="D664" s="536" t="s">
        <v>1316</v>
      </c>
    </row>
    <row r="666" spans="1:33" ht="14.25" customHeight="1" x14ac:dyDescent="0.2">
      <c r="D666" s="985" t="s">
        <v>1317</v>
      </c>
      <c r="E666" s="985"/>
      <c r="F666" s="985"/>
      <c r="G666" s="985"/>
      <c r="H666" s="985"/>
      <c r="I666" s="985"/>
      <c r="J666" s="985"/>
      <c r="K666" s="985"/>
      <c r="L666" s="985"/>
      <c r="M666" s="985"/>
      <c r="N666" s="985"/>
      <c r="O666" s="985"/>
      <c r="P666" s="985"/>
      <c r="Q666" s="985"/>
      <c r="R666" s="985"/>
      <c r="S666" s="985"/>
      <c r="T666" s="985"/>
      <c r="U666" s="985"/>
      <c r="V666" s="985"/>
      <c r="W666" s="985"/>
      <c r="X666" s="985"/>
      <c r="Y666" s="985"/>
      <c r="Z666" s="985"/>
      <c r="AA666" s="985"/>
      <c r="AB666" s="985"/>
      <c r="AC666" s="985"/>
      <c r="AD666" s="985"/>
      <c r="AE666" s="985"/>
      <c r="AF666" s="985"/>
      <c r="AG666" s="985"/>
    </row>
    <row r="667" spans="1:33" ht="14.25" customHeight="1" thickBot="1" x14ac:dyDescent="0.25"/>
    <row r="668" spans="1:33" ht="14.25" customHeight="1" thickBot="1" x14ac:dyDescent="0.25">
      <c r="A668" s="549" t="s">
        <v>1318</v>
      </c>
      <c r="D668" s="999" t="s">
        <v>1</v>
      </c>
      <c r="E668" s="999"/>
      <c r="F668" s="999"/>
      <c r="G668" s="999"/>
      <c r="H668" s="999"/>
      <c r="I668" s="999" t="s">
        <v>2</v>
      </c>
      <c r="J668" s="999"/>
      <c r="K668" s="999"/>
      <c r="L668" s="999"/>
      <c r="M668" s="999"/>
      <c r="N668" s="999"/>
      <c r="O668" s="999"/>
      <c r="P668" s="999"/>
      <c r="Q668" s="999"/>
      <c r="R668" s="999"/>
      <c r="S668" s="999"/>
      <c r="T668" s="999"/>
      <c r="U668" s="999"/>
      <c r="V668" s="999"/>
      <c r="W668" s="999"/>
      <c r="X668" s="999"/>
      <c r="Y668" s="999"/>
      <c r="Z668" s="999"/>
      <c r="AA668" s="999"/>
      <c r="AB668" s="999"/>
      <c r="AC668" s="999"/>
      <c r="AD668" s="999"/>
      <c r="AE668" s="999"/>
      <c r="AF668" s="999"/>
      <c r="AG668" s="999"/>
    </row>
    <row r="669" spans="1:33" ht="30.75" customHeight="1" thickBot="1" x14ac:dyDescent="0.25">
      <c r="D669" s="999"/>
      <c r="E669" s="999"/>
      <c r="F669" s="999"/>
      <c r="G669" s="999"/>
      <c r="H669" s="999"/>
      <c r="I669" s="1046" t="s">
        <v>32</v>
      </c>
      <c r="J669" s="1046"/>
      <c r="K669" s="1046"/>
      <c r="L669" s="1046"/>
      <c r="M669" s="1046"/>
      <c r="N669" s="1046" t="s">
        <v>124</v>
      </c>
      <c r="O669" s="1046"/>
      <c r="P669" s="1046"/>
      <c r="Q669" s="1046"/>
      <c r="R669" s="1046"/>
      <c r="S669" s="1046" t="s">
        <v>210</v>
      </c>
      <c r="T669" s="1046"/>
      <c r="U669" s="1046"/>
      <c r="V669" s="1046"/>
      <c r="W669" s="1046"/>
      <c r="X669" s="1046" t="s">
        <v>211</v>
      </c>
      <c r="Y669" s="1046"/>
      <c r="Z669" s="1046"/>
      <c r="AA669" s="1046"/>
      <c r="AB669" s="1046"/>
      <c r="AC669" s="1046" t="s">
        <v>30</v>
      </c>
      <c r="AD669" s="1046"/>
      <c r="AE669" s="1046"/>
      <c r="AF669" s="1046"/>
      <c r="AG669" s="1046"/>
    </row>
    <row r="670" spans="1:33" ht="28.5" customHeight="1" thickBot="1" x14ac:dyDescent="0.25">
      <c r="D670" s="1169" t="s">
        <v>212</v>
      </c>
      <c r="E670" s="1170"/>
      <c r="F670" s="1170"/>
      <c r="G670" s="1170"/>
      <c r="H670" s="1171"/>
      <c r="I670" s="1172">
        <v>0</v>
      </c>
      <c r="J670" s="1173"/>
      <c r="K670" s="1173"/>
      <c r="L670" s="1173"/>
      <c r="M670" s="1173"/>
      <c r="N670" s="1172">
        <v>0</v>
      </c>
      <c r="O670" s="1173"/>
      <c r="P670" s="1173"/>
      <c r="Q670" s="1173"/>
      <c r="R670" s="1173"/>
      <c r="S670" s="1172">
        <v>0</v>
      </c>
      <c r="T670" s="1173"/>
      <c r="U670" s="1173"/>
      <c r="V670" s="1173"/>
      <c r="W670" s="1173"/>
      <c r="X670" s="1172">
        <v>0</v>
      </c>
      <c r="Y670" s="1173"/>
      <c r="Z670" s="1173"/>
      <c r="AA670" s="1173"/>
      <c r="AB670" s="1173"/>
      <c r="AC670" s="1174">
        <v>0</v>
      </c>
      <c r="AD670" s="1174"/>
      <c r="AE670" s="1174"/>
      <c r="AF670" s="1174"/>
      <c r="AG670" s="1175"/>
    </row>
    <row r="671" spans="1:33" ht="28.5" customHeight="1" thickBot="1" x14ac:dyDescent="0.25">
      <c r="D671" s="1169" t="s">
        <v>213</v>
      </c>
      <c r="E671" s="1170"/>
      <c r="F671" s="1170"/>
      <c r="G671" s="1170"/>
      <c r="H671" s="1171"/>
      <c r="I671" s="1172">
        <v>0</v>
      </c>
      <c r="J671" s="1173"/>
      <c r="K671" s="1173"/>
      <c r="L671" s="1173"/>
      <c r="M671" s="1173"/>
      <c r="N671" s="1172">
        <v>0</v>
      </c>
      <c r="O671" s="1173"/>
      <c r="P671" s="1173"/>
      <c r="Q671" s="1173"/>
      <c r="R671" s="1173"/>
      <c r="S671" s="1172">
        <v>0</v>
      </c>
      <c r="T671" s="1173"/>
      <c r="U671" s="1173"/>
      <c r="V671" s="1173"/>
      <c r="W671" s="1173"/>
      <c r="X671" s="1172">
        <v>0</v>
      </c>
      <c r="Y671" s="1173"/>
      <c r="Z671" s="1173"/>
      <c r="AA671" s="1173"/>
      <c r="AB671" s="1173"/>
      <c r="AC671" s="1174">
        <v>0</v>
      </c>
      <c r="AD671" s="1174"/>
      <c r="AE671" s="1174"/>
      <c r="AF671" s="1174"/>
      <c r="AG671" s="1175"/>
    </row>
    <row r="673" spans="1:33" ht="14.25" customHeight="1" thickBot="1" x14ac:dyDescent="0.25"/>
    <row r="674" spans="1:33" ht="14.25" customHeight="1" thickBot="1" x14ac:dyDescent="0.25">
      <c r="A674" s="549" t="s">
        <v>1319</v>
      </c>
      <c r="D674" s="999" t="s">
        <v>1</v>
      </c>
      <c r="E674" s="999"/>
      <c r="F674" s="999"/>
      <c r="G674" s="999"/>
      <c r="H674" s="999"/>
      <c r="I674" s="999" t="s">
        <v>3</v>
      </c>
      <c r="J674" s="999"/>
      <c r="K674" s="999"/>
      <c r="L674" s="999"/>
      <c r="M674" s="999"/>
      <c r="N674" s="999"/>
      <c r="O674" s="999"/>
      <c r="P674" s="999"/>
      <c r="Q674" s="999"/>
      <c r="R674" s="999"/>
      <c r="S674" s="999"/>
      <c r="T674" s="999"/>
      <c r="U674" s="999"/>
      <c r="V674" s="999"/>
      <c r="W674" s="999"/>
      <c r="X674" s="999"/>
      <c r="Y674" s="999"/>
      <c r="Z674" s="999"/>
      <c r="AA674" s="999"/>
      <c r="AB674" s="999"/>
      <c r="AC674" s="999"/>
      <c r="AD674" s="999"/>
      <c r="AE674" s="999"/>
      <c r="AF674" s="999"/>
      <c r="AG674" s="999"/>
    </row>
    <row r="675" spans="1:33" ht="30.75" customHeight="1" thickBot="1" x14ac:dyDescent="0.25">
      <c r="D675" s="999"/>
      <c r="E675" s="999"/>
      <c r="F675" s="999"/>
      <c r="G675" s="999"/>
      <c r="H675" s="999"/>
      <c r="I675" s="1046" t="s">
        <v>32</v>
      </c>
      <c r="J675" s="1046"/>
      <c r="K675" s="1046"/>
      <c r="L675" s="1046"/>
      <c r="M675" s="1046"/>
      <c r="N675" s="1046" t="s">
        <v>124</v>
      </c>
      <c r="O675" s="1046"/>
      <c r="P675" s="1046"/>
      <c r="Q675" s="1046"/>
      <c r="R675" s="1046"/>
      <c r="S675" s="1046" t="s">
        <v>210</v>
      </c>
      <c r="T675" s="1046"/>
      <c r="U675" s="1046"/>
      <c r="V675" s="1046"/>
      <c r="W675" s="1046"/>
      <c r="X675" s="1046" t="s">
        <v>211</v>
      </c>
      <c r="Y675" s="1046"/>
      <c r="Z675" s="1046"/>
      <c r="AA675" s="1046"/>
      <c r="AB675" s="1046"/>
      <c r="AC675" s="1046" t="s">
        <v>30</v>
      </c>
      <c r="AD675" s="1046"/>
      <c r="AE675" s="1046"/>
      <c r="AF675" s="1046"/>
      <c r="AG675" s="1046"/>
    </row>
    <row r="676" spans="1:33" ht="28.5" customHeight="1" thickBot="1" x14ac:dyDescent="0.25">
      <c r="D676" s="1169" t="s">
        <v>212</v>
      </c>
      <c r="E676" s="1170"/>
      <c r="F676" s="1170"/>
      <c r="G676" s="1170"/>
      <c r="H676" s="1171"/>
      <c r="I676" s="1172">
        <v>0</v>
      </c>
      <c r="J676" s="1173"/>
      <c r="K676" s="1173"/>
      <c r="L676" s="1173"/>
      <c r="M676" s="1173"/>
      <c r="N676" s="1172">
        <v>0</v>
      </c>
      <c r="O676" s="1173"/>
      <c r="P676" s="1173"/>
      <c r="Q676" s="1173"/>
      <c r="R676" s="1173"/>
      <c r="S676" s="1172">
        <v>0</v>
      </c>
      <c r="T676" s="1173"/>
      <c r="U676" s="1173"/>
      <c r="V676" s="1173"/>
      <c r="W676" s="1173"/>
      <c r="X676" s="1172">
        <v>0</v>
      </c>
      <c r="Y676" s="1173"/>
      <c r="Z676" s="1173"/>
      <c r="AA676" s="1173"/>
      <c r="AB676" s="1173"/>
      <c r="AC676" s="1174">
        <v>0</v>
      </c>
      <c r="AD676" s="1174"/>
      <c r="AE676" s="1174"/>
      <c r="AF676" s="1174"/>
      <c r="AG676" s="1175"/>
    </row>
    <row r="677" spans="1:33" ht="28.5" customHeight="1" thickBot="1" x14ac:dyDescent="0.25">
      <c r="D677" s="1169" t="s">
        <v>213</v>
      </c>
      <c r="E677" s="1170"/>
      <c r="F677" s="1170"/>
      <c r="G677" s="1170"/>
      <c r="H677" s="1171"/>
      <c r="I677" s="1172">
        <v>0</v>
      </c>
      <c r="J677" s="1173"/>
      <c r="K677" s="1173"/>
      <c r="L677" s="1173"/>
      <c r="M677" s="1173"/>
      <c r="N677" s="1172">
        <v>0</v>
      </c>
      <c r="O677" s="1173"/>
      <c r="P677" s="1173"/>
      <c r="Q677" s="1173"/>
      <c r="R677" s="1173"/>
      <c r="S677" s="1172">
        <v>0</v>
      </c>
      <c r="T677" s="1173"/>
      <c r="U677" s="1173"/>
      <c r="V677" s="1173"/>
      <c r="W677" s="1173"/>
      <c r="X677" s="1172">
        <v>0</v>
      </c>
      <c r="Y677" s="1173"/>
      <c r="Z677" s="1173"/>
      <c r="AA677" s="1173"/>
      <c r="AB677" s="1173"/>
      <c r="AC677" s="1174">
        <v>0</v>
      </c>
      <c r="AD677" s="1174"/>
      <c r="AE677" s="1174"/>
      <c r="AF677" s="1174"/>
      <c r="AG677" s="1175"/>
    </row>
    <row r="679" spans="1:33" ht="14.25" customHeight="1" x14ac:dyDescent="0.2">
      <c r="D679" s="985" t="s">
        <v>1320</v>
      </c>
      <c r="E679" s="985"/>
      <c r="F679" s="985"/>
      <c r="G679" s="985"/>
      <c r="H679" s="985"/>
      <c r="I679" s="985"/>
      <c r="J679" s="985"/>
      <c r="K679" s="985"/>
      <c r="L679" s="985"/>
      <c r="M679" s="985"/>
      <c r="N679" s="985"/>
      <c r="O679" s="985"/>
      <c r="P679" s="985"/>
      <c r="Q679" s="985"/>
      <c r="R679" s="985"/>
      <c r="S679" s="985"/>
      <c r="T679" s="985"/>
      <c r="U679" s="985"/>
      <c r="V679" s="985"/>
      <c r="W679" s="985"/>
      <c r="X679" s="985"/>
      <c r="Y679" s="985"/>
      <c r="Z679" s="985"/>
      <c r="AA679" s="985"/>
      <c r="AB679" s="985"/>
      <c r="AC679" s="985"/>
      <c r="AD679" s="985"/>
      <c r="AE679" s="985"/>
      <c r="AF679" s="985"/>
      <c r="AG679" s="985"/>
    </row>
    <row r="680" spans="1:33" ht="14.25" customHeight="1" x14ac:dyDescent="0.2">
      <c r="D680" s="985" t="s">
        <v>1998</v>
      </c>
      <c r="E680" s="985"/>
      <c r="F680" s="985"/>
      <c r="G680" s="985"/>
      <c r="H680" s="985"/>
      <c r="I680" s="985"/>
      <c r="J680" s="985"/>
      <c r="K680" s="985"/>
      <c r="L680" s="985"/>
      <c r="M680" s="985"/>
      <c r="N680" s="985"/>
      <c r="O680" s="985"/>
      <c r="P680" s="985"/>
      <c r="Q680" s="985"/>
      <c r="R680" s="985"/>
      <c r="S680" s="985"/>
      <c r="T680" s="985"/>
      <c r="U680" s="985"/>
      <c r="V680" s="985"/>
      <c r="W680" s="985"/>
      <c r="X680" s="985"/>
      <c r="Y680" s="985"/>
      <c r="Z680" s="985"/>
      <c r="AA680" s="985"/>
      <c r="AB680" s="985"/>
      <c r="AC680" s="985"/>
      <c r="AD680" s="985"/>
      <c r="AE680" s="985"/>
      <c r="AF680" s="985"/>
      <c r="AG680" s="985"/>
    </row>
    <row r="682" spans="1:33" ht="14.25" customHeight="1" x14ac:dyDescent="0.2">
      <c r="D682" s="536" t="s">
        <v>1321</v>
      </c>
    </row>
    <row r="684" spans="1:33" ht="14.25" customHeight="1" x14ac:dyDescent="0.2">
      <c r="D684" s="985" t="s">
        <v>1322</v>
      </c>
      <c r="E684" s="985"/>
      <c r="F684" s="985"/>
      <c r="G684" s="985"/>
      <c r="H684" s="985"/>
      <c r="I684" s="985"/>
      <c r="J684" s="985"/>
      <c r="K684" s="985"/>
      <c r="L684" s="985"/>
      <c r="M684" s="985"/>
      <c r="N684" s="985"/>
      <c r="O684" s="985"/>
      <c r="P684" s="985"/>
      <c r="Q684" s="985"/>
      <c r="R684" s="985"/>
      <c r="S684" s="985"/>
      <c r="T684" s="985"/>
      <c r="U684" s="985"/>
      <c r="V684" s="985"/>
      <c r="W684" s="985"/>
      <c r="X684" s="985"/>
      <c r="Y684" s="985"/>
      <c r="Z684" s="985"/>
      <c r="AA684" s="985"/>
      <c r="AB684" s="985"/>
      <c r="AC684" s="985"/>
      <c r="AD684" s="985"/>
      <c r="AE684" s="985"/>
      <c r="AF684" s="985"/>
      <c r="AG684" s="985"/>
    </row>
    <row r="685" spans="1:33" ht="14.25" customHeight="1" thickBot="1" x14ac:dyDescent="0.25"/>
    <row r="686" spans="1:33" ht="28.5" customHeight="1" thickBot="1" x14ac:dyDescent="0.25">
      <c r="A686" s="549">
        <v>26</v>
      </c>
      <c r="D686" s="1152" t="s">
        <v>131</v>
      </c>
      <c r="E686" s="1153"/>
      <c r="F686" s="1153"/>
      <c r="G686" s="1153"/>
      <c r="H686" s="1153"/>
      <c r="I686" s="1153"/>
      <c r="J686" s="1153"/>
      <c r="K686" s="1153"/>
      <c r="L686" s="1153"/>
      <c r="M686" s="1154"/>
      <c r="N686" s="1152" t="s">
        <v>2</v>
      </c>
      <c r="O686" s="1153"/>
      <c r="P686" s="1153"/>
      <c r="Q686" s="1153"/>
      <c r="R686" s="1153"/>
      <c r="S686" s="1153"/>
      <c r="T686" s="1153"/>
      <c r="U686" s="1153"/>
      <c r="V686" s="1153"/>
      <c r="W686" s="1154"/>
      <c r="X686" s="1152" t="s">
        <v>3</v>
      </c>
      <c r="Y686" s="1153"/>
      <c r="Z686" s="1153"/>
      <c r="AA686" s="1153"/>
      <c r="AB686" s="1153"/>
      <c r="AC686" s="1153"/>
      <c r="AD686" s="1153"/>
      <c r="AE686" s="1153"/>
      <c r="AF686" s="1153"/>
      <c r="AG686" s="1154"/>
    </row>
    <row r="687" spans="1:33" ht="28.5" customHeight="1" thickBot="1" x14ac:dyDescent="0.25">
      <c r="D687" s="1048" t="s">
        <v>219</v>
      </c>
      <c r="E687" s="1049"/>
      <c r="F687" s="1049"/>
      <c r="G687" s="1049"/>
      <c r="H687" s="1049"/>
      <c r="I687" s="1049"/>
      <c r="J687" s="1049"/>
      <c r="K687" s="1049"/>
      <c r="L687" s="1049"/>
      <c r="M687" s="1050"/>
      <c r="N687" s="1150">
        <v>14152</v>
      </c>
      <c r="O687" s="1151"/>
      <c r="P687" s="1151"/>
      <c r="Q687" s="1151"/>
      <c r="R687" s="1151"/>
      <c r="S687" s="1151"/>
      <c r="T687" s="1151"/>
      <c r="U687" s="1151"/>
      <c r="V687" s="1151"/>
      <c r="W687" s="1151"/>
      <c r="X687" s="1150">
        <v>29147</v>
      </c>
      <c r="Y687" s="1151"/>
      <c r="Z687" s="1151"/>
      <c r="AA687" s="1151"/>
      <c r="AB687" s="1151"/>
      <c r="AC687" s="1151"/>
      <c r="AD687" s="1151"/>
      <c r="AE687" s="1151"/>
      <c r="AF687" s="1151"/>
      <c r="AG687" s="1151"/>
    </row>
    <row r="688" spans="1:33" ht="28.5" customHeight="1" x14ac:dyDescent="0.2">
      <c r="D688" s="1000" t="s">
        <v>218</v>
      </c>
      <c r="E688" s="1001"/>
      <c r="F688" s="1001"/>
      <c r="G688" s="1001"/>
      <c r="H688" s="1001"/>
      <c r="I688" s="1001"/>
      <c r="J688" s="1001"/>
      <c r="K688" s="1001"/>
      <c r="L688" s="1001"/>
      <c r="M688" s="1002"/>
      <c r="N688" s="1058"/>
      <c r="O688" s="990"/>
      <c r="P688" s="990"/>
      <c r="Q688" s="990"/>
      <c r="R688" s="990"/>
      <c r="S688" s="990"/>
      <c r="T688" s="990"/>
      <c r="U688" s="990"/>
      <c r="V688" s="990"/>
      <c r="W688" s="990"/>
      <c r="X688" s="1160"/>
      <c r="Y688" s="1160"/>
      <c r="Z688" s="1160"/>
      <c r="AA688" s="1160"/>
      <c r="AB688" s="1160"/>
      <c r="AC688" s="1160"/>
      <c r="AD688" s="1160"/>
      <c r="AE688" s="1160"/>
      <c r="AF688" s="1160"/>
      <c r="AG688" s="1160"/>
    </row>
    <row r="689" spans="1:33" ht="28.5" customHeight="1" x14ac:dyDescent="0.2">
      <c r="D689" s="1161" t="s">
        <v>217</v>
      </c>
      <c r="E689" s="1162"/>
      <c r="F689" s="1162"/>
      <c r="G689" s="1162"/>
      <c r="H689" s="1162"/>
      <c r="I689" s="1162"/>
      <c r="J689" s="1162"/>
      <c r="K689" s="1162"/>
      <c r="L689" s="1162"/>
      <c r="M689" s="1163"/>
      <c r="N689" s="1058">
        <v>14152</v>
      </c>
      <c r="O689" s="990"/>
      <c r="P689" s="990"/>
      <c r="Q689" s="990"/>
      <c r="R689" s="990"/>
      <c r="S689" s="990"/>
      <c r="T689" s="990"/>
      <c r="U689" s="990"/>
      <c r="V689" s="990"/>
      <c r="W689" s="990"/>
      <c r="X689" s="1164">
        <v>29147</v>
      </c>
      <c r="Y689" s="1164"/>
      <c r="Z689" s="1164"/>
      <c r="AA689" s="1164"/>
      <c r="AB689" s="1164"/>
      <c r="AC689" s="1164"/>
      <c r="AD689" s="1164"/>
      <c r="AE689" s="1164"/>
      <c r="AF689" s="1164"/>
      <c r="AG689" s="1164"/>
    </row>
    <row r="690" spans="1:33" ht="28.5" customHeight="1" thickBot="1" x14ac:dyDescent="0.25">
      <c r="D690" s="1048" t="s">
        <v>216</v>
      </c>
      <c r="E690" s="1049"/>
      <c r="F690" s="1049"/>
      <c r="G690" s="1049"/>
      <c r="H690" s="1049"/>
      <c r="I690" s="1049"/>
      <c r="J690" s="1049"/>
      <c r="K690" s="1049"/>
      <c r="L690" s="1049"/>
      <c r="M690" s="1050"/>
      <c r="N690" s="1150">
        <v>656670</v>
      </c>
      <c r="O690" s="1151"/>
      <c r="P690" s="1151"/>
      <c r="Q690" s="1151"/>
      <c r="R690" s="1151"/>
      <c r="S690" s="1151"/>
      <c r="T690" s="1151"/>
      <c r="U690" s="1151"/>
      <c r="V690" s="1151"/>
      <c r="W690" s="1151"/>
      <c r="X690" s="1150">
        <v>592163</v>
      </c>
      <c r="Y690" s="1151"/>
      <c r="Z690" s="1151"/>
      <c r="AA690" s="1151"/>
      <c r="AB690" s="1151"/>
      <c r="AC690" s="1151"/>
      <c r="AD690" s="1151"/>
      <c r="AE690" s="1151"/>
      <c r="AF690" s="1151"/>
      <c r="AG690" s="1151"/>
    </row>
    <row r="691" spans="1:33" ht="28.5" customHeight="1" x14ac:dyDescent="0.2">
      <c r="D691" s="1000" t="s">
        <v>437</v>
      </c>
      <c r="E691" s="1001"/>
      <c r="F691" s="1001"/>
      <c r="G691" s="1001"/>
      <c r="H691" s="1001"/>
      <c r="I691" s="1001"/>
      <c r="J691" s="1001"/>
      <c r="K691" s="1001"/>
      <c r="L691" s="1001"/>
      <c r="M691" s="1002"/>
      <c r="N691" s="1058">
        <v>656670</v>
      </c>
      <c r="O691" s="990"/>
      <c r="P691" s="990"/>
      <c r="Q691" s="990"/>
      <c r="R691" s="990"/>
      <c r="S691" s="990"/>
      <c r="T691" s="990"/>
      <c r="U691" s="990"/>
      <c r="V691" s="990"/>
      <c r="W691" s="990"/>
      <c r="X691" s="1166">
        <v>592163</v>
      </c>
      <c r="Y691" s="1167"/>
      <c r="Z691" s="1167"/>
      <c r="AA691" s="1167"/>
      <c r="AB691" s="1167"/>
      <c r="AC691" s="1167"/>
      <c r="AD691" s="1167"/>
      <c r="AE691" s="1167"/>
      <c r="AF691" s="1167"/>
      <c r="AG691" s="1168"/>
    </row>
    <row r="692" spans="1:33" ht="28.5" customHeight="1" x14ac:dyDescent="0.2">
      <c r="D692" s="1161" t="s">
        <v>215</v>
      </c>
      <c r="E692" s="1162"/>
      <c r="F692" s="1162"/>
      <c r="G692" s="1162"/>
      <c r="H692" s="1162"/>
      <c r="I692" s="1162"/>
      <c r="J692" s="1162"/>
      <c r="K692" s="1162"/>
      <c r="L692" s="1162"/>
      <c r="M692" s="1163"/>
      <c r="N692" s="1158"/>
      <c r="O692" s="1159"/>
      <c r="P692" s="1159"/>
      <c r="Q692" s="1159"/>
      <c r="R692" s="1159"/>
      <c r="S692" s="1159"/>
      <c r="T692" s="1159"/>
      <c r="U692" s="1159"/>
      <c r="V692" s="1159"/>
      <c r="W692" s="1159"/>
      <c r="X692" s="1165"/>
      <c r="Y692" s="1165"/>
      <c r="Z692" s="1165"/>
      <c r="AA692" s="1165"/>
      <c r="AB692" s="1165"/>
      <c r="AC692" s="1165"/>
      <c r="AD692" s="1165"/>
      <c r="AE692" s="1165"/>
      <c r="AF692" s="1165"/>
      <c r="AG692" s="1165"/>
    </row>
    <row r="693" spans="1:33" ht="28.5" customHeight="1" x14ac:dyDescent="0.2"/>
    <row r="694" spans="1:33" ht="14.25" customHeight="1" x14ac:dyDescent="0.2">
      <c r="D694" s="536" t="s">
        <v>1691</v>
      </c>
    </row>
    <row r="696" spans="1:33" ht="14.25" customHeight="1" x14ac:dyDescent="0.2">
      <c r="D696" s="985" t="s">
        <v>1325</v>
      </c>
      <c r="E696" s="985"/>
      <c r="F696" s="985"/>
      <c r="G696" s="985"/>
      <c r="H696" s="985"/>
      <c r="I696" s="985"/>
      <c r="J696" s="985"/>
      <c r="K696" s="985"/>
      <c r="L696" s="985"/>
      <c r="M696" s="985"/>
      <c r="N696" s="985"/>
      <c r="O696" s="985"/>
      <c r="P696" s="985"/>
      <c r="Q696" s="985"/>
      <c r="R696" s="985"/>
      <c r="S696" s="985"/>
      <c r="T696" s="985"/>
      <c r="U696" s="985"/>
      <c r="V696" s="985"/>
      <c r="W696" s="985"/>
      <c r="X696" s="985"/>
      <c r="Y696" s="985"/>
      <c r="Z696" s="985"/>
      <c r="AA696" s="985"/>
      <c r="AB696" s="985"/>
      <c r="AC696" s="985"/>
      <c r="AD696" s="985"/>
      <c r="AE696" s="985"/>
      <c r="AF696" s="985"/>
      <c r="AG696" s="985"/>
    </row>
    <row r="698" spans="1:33" ht="14.25" customHeight="1" x14ac:dyDescent="0.2">
      <c r="D698" s="985" t="s">
        <v>1998</v>
      </c>
      <c r="E698" s="985"/>
      <c r="F698" s="985"/>
      <c r="G698" s="985"/>
      <c r="H698" s="985"/>
      <c r="I698" s="985"/>
      <c r="J698" s="985"/>
      <c r="K698" s="985"/>
      <c r="L698" s="985"/>
      <c r="M698" s="985"/>
      <c r="N698" s="985"/>
      <c r="O698" s="985"/>
      <c r="P698" s="985"/>
      <c r="Q698" s="985"/>
      <c r="R698" s="985"/>
      <c r="S698" s="985"/>
      <c r="T698" s="985"/>
      <c r="U698" s="985"/>
      <c r="V698" s="985"/>
      <c r="W698" s="985"/>
      <c r="X698" s="985"/>
      <c r="Y698" s="985"/>
      <c r="Z698" s="985"/>
      <c r="AA698" s="985"/>
      <c r="AB698" s="985"/>
      <c r="AC698" s="985"/>
      <c r="AD698" s="985"/>
      <c r="AE698" s="985"/>
      <c r="AF698" s="985"/>
      <c r="AG698" s="985"/>
    </row>
    <row r="699" spans="1:33" ht="14.25" customHeight="1" x14ac:dyDescent="0.2">
      <c r="D699" s="1079"/>
      <c r="E699" s="1079"/>
      <c r="F699" s="1079"/>
      <c r="G699" s="1079"/>
      <c r="H699" s="1079"/>
      <c r="I699" s="1079"/>
      <c r="J699" s="1079"/>
      <c r="K699" s="1079"/>
      <c r="L699" s="1079"/>
      <c r="M699" s="1079"/>
      <c r="N699" s="1079"/>
      <c r="O699" s="1079"/>
      <c r="P699" s="1079"/>
      <c r="Q699" s="1079"/>
      <c r="R699" s="1079"/>
      <c r="S699" s="1079"/>
      <c r="T699" s="1079"/>
      <c r="U699" s="1079"/>
      <c r="V699" s="1079"/>
      <c r="W699" s="1079"/>
      <c r="X699" s="1079"/>
      <c r="Y699" s="1079"/>
      <c r="Z699" s="1079"/>
      <c r="AA699" s="1079"/>
      <c r="AB699" s="1079"/>
      <c r="AC699" s="1079"/>
      <c r="AD699" s="1079"/>
      <c r="AE699" s="1079"/>
      <c r="AF699" s="1079"/>
      <c r="AG699" s="1079"/>
    </row>
    <row r="700" spans="1:33" ht="14.25" customHeight="1" x14ac:dyDescent="0.2">
      <c r="D700" s="536" t="s">
        <v>1692</v>
      </c>
    </row>
    <row r="701" spans="1:33" ht="14.25" customHeight="1" x14ac:dyDescent="0.2">
      <c r="D701" s="985"/>
      <c r="E701" s="985"/>
      <c r="F701" s="985"/>
      <c r="G701" s="985"/>
      <c r="H701" s="985"/>
      <c r="I701" s="985"/>
      <c r="J701" s="985"/>
      <c r="K701" s="985"/>
      <c r="L701" s="985"/>
      <c r="M701" s="985"/>
      <c r="N701" s="985"/>
      <c r="O701" s="985"/>
      <c r="P701" s="985"/>
      <c r="Q701" s="985"/>
      <c r="R701" s="985"/>
      <c r="S701" s="985"/>
      <c r="T701" s="985"/>
      <c r="U701" s="985"/>
      <c r="V701" s="985"/>
      <c r="W701" s="985"/>
      <c r="X701" s="985"/>
      <c r="Y701" s="985"/>
      <c r="Z701" s="985"/>
      <c r="AA701" s="985"/>
      <c r="AB701" s="985"/>
      <c r="AC701" s="985"/>
      <c r="AD701" s="985"/>
      <c r="AE701" s="985"/>
      <c r="AF701" s="985"/>
      <c r="AG701" s="985"/>
    </row>
    <row r="702" spans="1:33" ht="14.25" customHeight="1" x14ac:dyDescent="0.2">
      <c r="D702" s="1010" t="s">
        <v>1707</v>
      </c>
      <c r="E702" s="985"/>
      <c r="F702" s="985"/>
      <c r="G702" s="985"/>
      <c r="H702" s="985"/>
      <c r="I702" s="985"/>
      <c r="J702" s="985"/>
      <c r="K702" s="985"/>
      <c r="L702" s="985"/>
      <c r="M702" s="985"/>
      <c r="N702" s="985"/>
      <c r="O702" s="985"/>
      <c r="P702" s="985"/>
      <c r="Q702" s="985"/>
      <c r="R702" s="985"/>
      <c r="S702" s="985"/>
      <c r="T702" s="985"/>
      <c r="U702" s="985"/>
      <c r="V702" s="985"/>
      <c r="W702" s="985"/>
      <c r="X702" s="985"/>
      <c r="Y702" s="985"/>
      <c r="Z702" s="985"/>
      <c r="AA702" s="985"/>
      <c r="AB702" s="985"/>
      <c r="AC702" s="985"/>
      <c r="AD702" s="985"/>
      <c r="AE702" s="985"/>
      <c r="AF702" s="985"/>
      <c r="AG702" s="985"/>
    </row>
    <row r="703" spans="1:33" ht="14.25" customHeight="1" thickBot="1" x14ac:dyDescent="0.25"/>
    <row r="704" spans="1:33" ht="28.5" customHeight="1" thickBot="1" x14ac:dyDescent="0.25">
      <c r="A704" s="549">
        <v>27</v>
      </c>
      <c r="D704" s="1152" t="s">
        <v>131</v>
      </c>
      <c r="E704" s="1153"/>
      <c r="F704" s="1153"/>
      <c r="G704" s="1153"/>
      <c r="H704" s="1153"/>
      <c r="I704" s="1153"/>
      <c r="J704" s="1153"/>
      <c r="K704" s="1153"/>
      <c r="L704" s="1153"/>
      <c r="M704" s="1154"/>
      <c r="N704" s="1152" t="s">
        <v>2</v>
      </c>
      <c r="O704" s="1153"/>
      <c r="P704" s="1153"/>
      <c r="Q704" s="1153"/>
      <c r="R704" s="1153"/>
      <c r="S704" s="1153"/>
      <c r="T704" s="1153"/>
      <c r="U704" s="1153"/>
      <c r="V704" s="1153"/>
      <c r="W704" s="1154"/>
      <c r="X704" s="1152" t="s">
        <v>3</v>
      </c>
      <c r="Y704" s="1153"/>
      <c r="Z704" s="1153"/>
      <c r="AA704" s="1153"/>
      <c r="AB704" s="1153"/>
      <c r="AC704" s="1153"/>
      <c r="AD704" s="1153"/>
      <c r="AE704" s="1153"/>
      <c r="AF704" s="1153"/>
      <c r="AG704" s="1154"/>
    </row>
    <row r="705" spans="4:33" ht="18.75" customHeight="1" x14ac:dyDescent="0.2">
      <c r="D705" s="1155" t="s">
        <v>234</v>
      </c>
      <c r="E705" s="1156"/>
      <c r="F705" s="1156"/>
      <c r="G705" s="1156"/>
      <c r="H705" s="1156"/>
      <c r="I705" s="1156"/>
      <c r="J705" s="1156"/>
      <c r="K705" s="1156"/>
      <c r="L705" s="1156"/>
      <c r="M705" s="1157"/>
      <c r="N705" s="1158">
        <v>2380</v>
      </c>
      <c r="O705" s="1159"/>
      <c r="P705" s="1159"/>
      <c r="Q705" s="1159"/>
      <c r="R705" s="1159"/>
      <c r="S705" s="1159"/>
      <c r="T705" s="1159"/>
      <c r="U705" s="1159"/>
      <c r="V705" s="1159"/>
      <c r="W705" s="1159"/>
      <c r="X705" s="1159">
        <v>2216.33</v>
      </c>
      <c r="Y705" s="1159"/>
      <c r="Z705" s="1159"/>
      <c r="AA705" s="1159"/>
      <c r="AB705" s="1159"/>
      <c r="AC705" s="1159"/>
      <c r="AD705" s="1159"/>
      <c r="AE705" s="1159"/>
      <c r="AF705" s="1159"/>
      <c r="AG705" s="1159"/>
    </row>
    <row r="706" spans="4:33" ht="18.75" customHeight="1" x14ac:dyDescent="0.2">
      <c r="D706" s="1053" t="s">
        <v>235</v>
      </c>
      <c r="E706" s="1054"/>
      <c r="F706" s="1054"/>
      <c r="G706" s="1054"/>
      <c r="H706" s="1054"/>
      <c r="I706" s="1054"/>
      <c r="J706" s="1054"/>
      <c r="K706" s="1054"/>
      <c r="L706" s="1054"/>
      <c r="M706" s="1055"/>
      <c r="N706" s="1058">
        <v>1116.2</v>
      </c>
      <c r="O706" s="990"/>
      <c r="P706" s="990"/>
      <c r="Q706" s="990"/>
      <c r="R706" s="990"/>
      <c r="S706" s="990"/>
      <c r="T706" s="990"/>
      <c r="U706" s="990"/>
      <c r="V706" s="990"/>
      <c r="W706" s="990"/>
      <c r="X706" s="1056">
        <v>1064.1300000000001</v>
      </c>
      <c r="Y706" s="1057"/>
      <c r="Z706" s="1057"/>
      <c r="AA706" s="1057"/>
      <c r="AB706" s="1057"/>
      <c r="AC706" s="1057"/>
      <c r="AD706" s="1057"/>
      <c r="AE706" s="1057"/>
      <c r="AF706" s="1057"/>
      <c r="AG706" s="1058"/>
    </row>
    <row r="707" spans="4:33" ht="18.75" customHeight="1" x14ac:dyDescent="0.2">
      <c r="D707" s="1053" t="s">
        <v>236</v>
      </c>
      <c r="E707" s="1054"/>
      <c r="F707" s="1054"/>
      <c r="G707" s="1054"/>
      <c r="H707" s="1054"/>
      <c r="I707" s="1054"/>
      <c r="J707" s="1054"/>
      <c r="K707" s="1054"/>
      <c r="L707" s="1054"/>
      <c r="M707" s="1055"/>
      <c r="N707" s="1058"/>
      <c r="O707" s="990"/>
      <c r="P707" s="990"/>
      <c r="Q707" s="990"/>
      <c r="R707" s="990"/>
      <c r="S707" s="990"/>
      <c r="T707" s="990"/>
      <c r="U707" s="990"/>
      <c r="V707" s="990"/>
      <c r="W707" s="990"/>
      <c r="X707" s="1056"/>
      <c r="Y707" s="1057"/>
      <c r="Z707" s="1057"/>
      <c r="AA707" s="1057"/>
      <c r="AB707" s="1057"/>
      <c r="AC707" s="1057"/>
      <c r="AD707" s="1057"/>
      <c r="AE707" s="1057"/>
      <c r="AF707" s="1057"/>
      <c r="AG707" s="1058"/>
    </row>
    <row r="708" spans="4:33" ht="18.75" customHeight="1" x14ac:dyDescent="0.2">
      <c r="D708" s="1053" t="s">
        <v>237</v>
      </c>
      <c r="E708" s="1054"/>
      <c r="F708" s="1054"/>
      <c r="G708" s="1054"/>
      <c r="H708" s="1054"/>
      <c r="I708" s="1054"/>
      <c r="J708" s="1054"/>
      <c r="K708" s="1054"/>
      <c r="L708" s="1054"/>
      <c r="M708" s="1055"/>
      <c r="N708" s="1058"/>
      <c r="O708" s="990"/>
      <c r="P708" s="990"/>
      <c r="Q708" s="990"/>
      <c r="R708" s="990"/>
      <c r="S708" s="990"/>
      <c r="T708" s="990"/>
      <c r="U708" s="990"/>
      <c r="V708" s="990"/>
      <c r="W708" s="990"/>
      <c r="X708" s="1056"/>
      <c r="Y708" s="1057"/>
      <c r="Z708" s="1057"/>
      <c r="AA708" s="1057"/>
      <c r="AB708" s="1057"/>
      <c r="AC708" s="1057"/>
      <c r="AD708" s="1057"/>
      <c r="AE708" s="1057"/>
      <c r="AF708" s="1057"/>
      <c r="AG708" s="1058"/>
    </row>
    <row r="709" spans="4:33" ht="18.75" customHeight="1" x14ac:dyDescent="0.2">
      <c r="D709" s="1144" t="s">
        <v>238</v>
      </c>
      <c r="E709" s="1145"/>
      <c r="F709" s="1145"/>
      <c r="G709" s="1145"/>
      <c r="H709" s="1145"/>
      <c r="I709" s="1145"/>
      <c r="J709" s="1145"/>
      <c r="K709" s="1145"/>
      <c r="L709" s="1145"/>
      <c r="M709" s="1146"/>
      <c r="N709" s="1061">
        <v>1116.2</v>
      </c>
      <c r="O709" s="991"/>
      <c r="P709" s="991"/>
      <c r="Q709" s="991"/>
      <c r="R709" s="991"/>
      <c r="S709" s="991"/>
      <c r="T709" s="991"/>
      <c r="U709" s="991"/>
      <c r="V709" s="991"/>
      <c r="W709" s="991"/>
      <c r="X709" s="1061">
        <v>1064.1300000000001</v>
      </c>
      <c r="Y709" s="991"/>
      <c r="Z709" s="991"/>
      <c r="AA709" s="991"/>
      <c r="AB709" s="991"/>
      <c r="AC709" s="991"/>
      <c r="AD709" s="991"/>
      <c r="AE709" s="991"/>
      <c r="AF709" s="991"/>
      <c r="AG709" s="991"/>
    </row>
    <row r="710" spans="4:33" ht="18.75" customHeight="1" x14ac:dyDescent="0.2">
      <c r="D710" s="1144" t="s">
        <v>239</v>
      </c>
      <c r="E710" s="1145"/>
      <c r="F710" s="1145"/>
      <c r="G710" s="1145"/>
      <c r="H710" s="1145"/>
      <c r="I710" s="1145"/>
      <c r="J710" s="1145"/>
      <c r="K710" s="1145"/>
      <c r="L710" s="1145"/>
      <c r="M710" s="1146"/>
      <c r="N710" s="1058">
        <v>-703.2</v>
      </c>
      <c r="O710" s="990"/>
      <c r="P710" s="990"/>
      <c r="Q710" s="990"/>
      <c r="R710" s="990"/>
      <c r="S710" s="990"/>
      <c r="T710" s="990"/>
      <c r="U710" s="990"/>
      <c r="V710" s="990"/>
      <c r="W710" s="990"/>
      <c r="X710" s="1056">
        <v>-900</v>
      </c>
      <c r="Y710" s="1057"/>
      <c r="Z710" s="1057"/>
      <c r="AA710" s="1057"/>
      <c r="AB710" s="1057"/>
      <c r="AC710" s="1057"/>
      <c r="AD710" s="1057"/>
      <c r="AE710" s="1057"/>
      <c r="AF710" s="1057"/>
      <c r="AG710" s="1058"/>
    </row>
    <row r="711" spans="4:33" ht="18.75" customHeight="1" thickBot="1" x14ac:dyDescent="0.25">
      <c r="D711" s="1147" t="s">
        <v>240</v>
      </c>
      <c r="E711" s="1148"/>
      <c r="F711" s="1148"/>
      <c r="G711" s="1148"/>
      <c r="H711" s="1148"/>
      <c r="I711" s="1148"/>
      <c r="J711" s="1148"/>
      <c r="K711" s="1148"/>
      <c r="L711" s="1148"/>
      <c r="M711" s="1149"/>
      <c r="N711" s="1150">
        <v>2793</v>
      </c>
      <c r="O711" s="1151"/>
      <c r="P711" s="1151"/>
      <c r="Q711" s="1151"/>
      <c r="R711" s="1151"/>
      <c r="S711" s="1151"/>
      <c r="T711" s="1151"/>
      <c r="U711" s="1151"/>
      <c r="V711" s="1151"/>
      <c r="W711" s="1151"/>
      <c r="X711" s="1150">
        <v>2380.46</v>
      </c>
      <c r="Y711" s="1151"/>
      <c r="Z711" s="1151"/>
      <c r="AA711" s="1151"/>
      <c r="AB711" s="1151"/>
      <c r="AC711" s="1151"/>
      <c r="AD711" s="1151"/>
      <c r="AE711" s="1151"/>
      <c r="AF711" s="1151"/>
      <c r="AG711" s="1151"/>
    </row>
    <row r="714" spans="4:33" ht="14.25" customHeight="1" x14ac:dyDescent="0.2">
      <c r="D714" s="536" t="s">
        <v>1693</v>
      </c>
    </row>
    <row r="716" spans="4:33" ht="14.25" customHeight="1" x14ac:dyDescent="0.2">
      <c r="D716" s="985" t="s">
        <v>1323</v>
      </c>
      <c r="E716" s="985"/>
      <c r="F716" s="985"/>
      <c r="G716" s="985"/>
      <c r="H716" s="985"/>
      <c r="I716" s="985"/>
      <c r="J716" s="985"/>
      <c r="K716" s="985"/>
      <c r="L716" s="985"/>
      <c r="M716" s="985"/>
      <c r="N716" s="985"/>
      <c r="O716" s="985"/>
      <c r="P716" s="985"/>
      <c r="Q716" s="985"/>
      <c r="R716" s="985"/>
      <c r="S716" s="985"/>
      <c r="T716" s="985"/>
      <c r="U716" s="985"/>
      <c r="V716" s="985"/>
      <c r="W716" s="985"/>
      <c r="X716" s="985"/>
      <c r="Y716" s="985"/>
      <c r="Z716" s="985"/>
      <c r="AA716" s="985"/>
      <c r="AB716" s="985"/>
      <c r="AC716" s="985"/>
      <c r="AD716" s="985"/>
      <c r="AE716" s="985"/>
      <c r="AF716" s="985"/>
      <c r="AG716" s="985"/>
    </row>
    <row r="717" spans="4:33" ht="14.25" customHeight="1" x14ac:dyDescent="0.2">
      <c r="D717" s="985" t="s">
        <v>1324</v>
      </c>
      <c r="E717" s="985"/>
      <c r="F717" s="985"/>
      <c r="G717" s="985"/>
      <c r="H717" s="985"/>
      <c r="I717" s="985"/>
      <c r="J717" s="985"/>
      <c r="K717" s="985"/>
      <c r="L717" s="985"/>
      <c r="M717" s="985"/>
      <c r="N717" s="985"/>
      <c r="O717" s="985"/>
      <c r="P717" s="985"/>
      <c r="Q717" s="985"/>
      <c r="R717" s="985"/>
      <c r="S717" s="985"/>
      <c r="T717" s="985"/>
      <c r="U717" s="985"/>
      <c r="V717" s="985"/>
      <c r="W717" s="985"/>
      <c r="X717" s="985"/>
      <c r="Y717" s="985"/>
      <c r="Z717" s="985"/>
      <c r="AA717" s="985"/>
      <c r="AB717" s="985"/>
      <c r="AC717" s="985"/>
      <c r="AD717" s="985"/>
      <c r="AE717" s="985"/>
      <c r="AF717" s="985"/>
      <c r="AG717" s="985"/>
    </row>
    <row r="718" spans="4:33" ht="14.25" customHeight="1" x14ac:dyDescent="0.2">
      <c r="D718" s="931"/>
      <c r="E718" s="931"/>
      <c r="F718" s="931"/>
      <c r="G718" s="931"/>
      <c r="H718" s="931"/>
      <c r="I718" s="931"/>
      <c r="J718" s="931"/>
      <c r="K718" s="931"/>
      <c r="L718" s="931"/>
      <c r="M718" s="931"/>
      <c r="N718" s="931"/>
      <c r="O718" s="931"/>
      <c r="P718" s="931"/>
      <c r="Q718" s="931"/>
      <c r="R718" s="931"/>
      <c r="S718" s="931"/>
      <c r="T718" s="931"/>
      <c r="U718" s="931"/>
      <c r="V718" s="931"/>
      <c r="W718" s="931"/>
      <c r="X718" s="931"/>
      <c r="Y718" s="931"/>
      <c r="Z718" s="931"/>
      <c r="AA718" s="931"/>
      <c r="AB718" s="931"/>
      <c r="AC718" s="931"/>
      <c r="AD718" s="931"/>
      <c r="AE718" s="931"/>
      <c r="AF718" s="931"/>
      <c r="AG718" s="931"/>
    </row>
    <row r="719" spans="4:33" ht="14.25" customHeight="1" x14ac:dyDescent="0.2">
      <c r="D719" s="985" t="s">
        <v>2002</v>
      </c>
      <c r="E719" s="985"/>
      <c r="F719" s="985"/>
      <c r="G719" s="985"/>
      <c r="H719" s="985"/>
      <c r="I719" s="985"/>
      <c r="J719" s="985"/>
      <c r="K719" s="985"/>
      <c r="L719" s="985"/>
      <c r="M719" s="985"/>
      <c r="N719" s="985"/>
      <c r="O719" s="985"/>
      <c r="P719" s="985"/>
      <c r="Q719" s="985"/>
      <c r="R719" s="985"/>
      <c r="S719" s="985"/>
      <c r="T719" s="985"/>
      <c r="U719" s="985"/>
      <c r="V719" s="985"/>
      <c r="W719" s="985"/>
      <c r="X719" s="985"/>
      <c r="Y719" s="985"/>
      <c r="Z719" s="985"/>
      <c r="AA719" s="985"/>
      <c r="AB719" s="985"/>
      <c r="AC719" s="985"/>
      <c r="AD719" s="985"/>
      <c r="AE719" s="985"/>
      <c r="AF719" s="985"/>
      <c r="AG719" s="985"/>
    </row>
    <row r="720" spans="4:33" ht="14.25" customHeight="1" x14ac:dyDescent="0.25">
      <c r="D720" s="567"/>
      <c r="E720"/>
      <c r="F720"/>
      <c r="G720"/>
    </row>
    <row r="721" spans="1:33" ht="14.25" customHeight="1" x14ac:dyDescent="0.25">
      <c r="D721" s="567"/>
      <c r="E721"/>
      <c r="F721"/>
      <c r="G721"/>
    </row>
    <row r="722" spans="1:33" ht="14.25" customHeight="1" x14ac:dyDescent="0.2">
      <c r="D722" s="536" t="s">
        <v>1694</v>
      </c>
    </row>
    <row r="724" spans="1:33" ht="14.25" customHeight="1" x14ac:dyDescent="0.2">
      <c r="D724" s="985" t="s">
        <v>1326</v>
      </c>
      <c r="E724" s="985"/>
      <c r="F724" s="985"/>
      <c r="G724" s="985"/>
      <c r="H724" s="985"/>
      <c r="I724" s="985"/>
      <c r="J724" s="985"/>
      <c r="K724" s="985"/>
      <c r="L724" s="985"/>
      <c r="M724" s="985"/>
      <c r="N724" s="985"/>
      <c r="O724" s="985"/>
      <c r="P724" s="985"/>
      <c r="Q724" s="985"/>
      <c r="R724" s="985"/>
      <c r="S724" s="985"/>
      <c r="T724" s="985"/>
      <c r="U724" s="985"/>
      <c r="V724" s="985"/>
      <c r="W724" s="985"/>
      <c r="X724" s="985"/>
      <c r="Y724" s="985"/>
      <c r="Z724" s="985"/>
      <c r="AA724" s="985"/>
      <c r="AB724" s="985"/>
      <c r="AC724" s="985"/>
      <c r="AD724" s="985"/>
      <c r="AE724" s="985"/>
      <c r="AF724" s="985"/>
      <c r="AG724" s="985"/>
    </row>
    <row r="725" spans="1:33" ht="14.25" customHeight="1" x14ac:dyDescent="0.2">
      <c r="D725" s="931"/>
      <c r="E725" s="931"/>
      <c r="F725" s="931"/>
      <c r="G725" s="931"/>
      <c r="H725" s="931"/>
      <c r="I725" s="931"/>
      <c r="J725" s="931"/>
      <c r="K725" s="931"/>
      <c r="L725" s="931"/>
      <c r="M725" s="931"/>
      <c r="N725" s="931"/>
      <c r="O725" s="931"/>
      <c r="P725" s="931"/>
      <c r="Q725" s="931"/>
      <c r="R725" s="931"/>
      <c r="S725" s="931"/>
      <c r="T725" s="931"/>
      <c r="U725" s="931"/>
      <c r="V725" s="931"/>
      <c r="W725" s="931"/>
      <c r="X725" s="931"/>
      <c r="Y725" s="931"/>
      <c r="Z725" s="931"/>
      <c r="AA725" s="931"/>
      <c r="AB725" s="931"/>
      <c r="AC725" s="931"/>
      <c r="AD725" s="931"/>
      <c r="AE725" s="931"/>
      <c r="AF725" s="931"/>
      <c r="AG725" s="931"/>
    </row>
    <row r="726" spans="1:33" ht="14.25" customHeight="1" x14ac:dyDescent="0.2">
      <c r="D726" s="985" t="s">
        <v>2002</v>
      </c>
      <c r="E726" s="985"/>
      <c r="F726" s="985"/>
      <c r="G726" s="985"/>
      <c r="H726" s="985"/>
      <c r="I726" s="985"/>
      <c r="J726" s="985"/>
      <c r="K726" s="985"/>
      <c r="L726" s="985"/>
      <c r="M726" s="985"/>
      <c r="N726" s="985"/>
      <c r="O726" s="985"/>
      <c r="P726" s="985"/>
      <c r="Q726" s="985"/>
      <c r="R726" s="985"/>
      <c r="S726" s="985"/>
      <c r="T726" s="985"/>
      <c r="U726" s="985"/>
      <c r="V726" s="985"/>
      <c r="W726" s="985"/>
      <c r="X726" s="985"/>
      <c r="Y726" s="985"/>
      <c r="Z726" s="985"/>
      <c r="AA726" s="985"/>
      <c r="AB726" s="985"/>
      <c r="AC726" s="985"/>
      <c r="AD726" s="985"/>
      <c r="AE726" s="985"/>
      <c r="AF726" s="985"/>
      <c r="AG726" s="985"/>
    </row>
    <row r="727" spans="1:33" ht="14.25" customHeight="1" thickBot="1" x14ac:dyDescent="0.25">
      <c r="D727" s="931"/>
      <c r="E727" s="931"/>
      <c r="F727" s="931"/>
      <c r="G727" s="931"/>
      <c r="H727" s="931"/>
      <c r="I727" s="931"/>
      <c r="J727" s="931"/>
      <c r="K727" s="931"/>
      <c r="L727" s="931"/>
      <c r="M727" s="931"/>
      <c r="N727" s="931"/>
      <c r="O727" s="931"/>
      <c r="P727" s="931"/>
      <c r="Q727" s="931"/>
      <c r="R727" s="931"/>
      <c r="S727" s="931"/>
      <c r="T727" s="931"/>
      <c r="U727" s="931"/>
      <c r="V727" s="931"/>
      <c r="W727" s="931"/>
      <c r="X727" s="931"/>
      <c r="Y727" s="931"/>
      <c r="Z727" s="931"/>
      <c r="AA727" s="931"/>
      <c r="AB727" s="931"/>
      <c r="AC727" s="931"/>
      <c r="AD727" s="931"/>
      <c r="AE727" s="931"/>
      <c r="AF727" s="931"/>
      <c r="AG727" s="931"/>
    </row>
    <row r="728" spans="1:33" ht="27" customHeight="1" thickBot="1" x14ac:dyDescent="0.25">
      <c r="A728" s="549">
        <v>31</v>
      </c>
      <c r="D728" s="1143" t="s">
        <v>131</v>
      </c>
      <c r="E728" s="1143"/>
      <c r="F728" s="1143"/>
      <c r="G728" s="1143"/>
      <c r="H728" s="1143"/>
      <c r="I728" s="1143"/>
      <c r="J728" s="1143"/>
      <c r="K728" s="1143"/>
      <c r="L728" s="1143"/>
      <c r="M728" s="1143"/>
      <c r="N728" s="1143" t="s">
        <v>2</v>
      </c>
      <c r="O728" s="1143"/>
      <c r="P728" s="1143"/>
      <c r="Q728" s="1143"/>
      <c r="R728" s="1143"/>
      <c r="S728" s="1143"/>
      <c r="T728" s="1143"/>
      <c r="U728" s="1143"/>
      <c r="V728" s="1143"/>
      <c r="W728" s="1143"/>
      <c r="X728" s="1143" t="s">
        <v>3</v>
      </c>
      <c r="Y728" s="1143"/>
      <c r="Z728" s="1143"/>
      <c r="AA728" s="1143"/>
      <c r="AB728" s="1143"/>
      <c r="AC728" s="1143"/>
      <c r="AD728" s="1143"/>
      <c r="AE728" s="1143"/>
      <c r="AF728" s="1143"/>
      <c r="AG728" s="1143"/>
    </row>
    <row r="729" spans="1:33" ht="27" customHeight="1" thickBot="1" x14ac:dyDescent="0.25">
      <c r="D729" s="1124" t="s">
        <v>1327</v>
      </c>
      <c r="E729" s="1124"/>
      <c r="F729" s="1124"/>
      <c r="G729" s="1124"/>
      <c r="H729" s="1124"/>
      <c r="I729" s="1124"/>
      <c r="J729" s="1124"/>
      <c r="K729" s="1124"/>
      <c r="L729" s="1124"/>
      <c r="M729" s="1124"/>
      <c r="N729" s="1107">
        <v>0</v>
      </c>
      <c r="O729" s="1107"/>
      <c r="P729" s="1107"/>
      <c r="Q729" s="1107"/>
      <c r="R729" s="1107"/>
      <c r="S729" s="1107"/>
      <c r="T729" s="1107"/>
      <c r="U729" s="1107"/>
      <c r="V729" s="1107"/>
      <c r="W729" s="1107"/>
      <c r="X729" s="1107">
        <v>0</v>
      </c>
      <c r="Y729" s="1107"/>
      <c r="Z729" s="1107"/>
      <c r="AA729" s="1107"/>
      <c r="AB729" s="1107"/>
      <c r="AC729" s="1107"/>
      <c r="AD729" s="1107"/>
      <c r="AE729" s="1107"/>
      <c r="AF729" s="1107"/>
      <c r="AG729" s="1107"/>
    </row>
    <row r="730" spans="1:33" ht="27" customHeight="1" thickBot="1" x14ac:dyDescent="0.25">
      <c r="D730" s="1124" t="s">
        <v>1328</v>
      </c>
      <c r="E730" s="1124"/>
      <c r="F730" s="1124"/>
      <c r="G730" s="1124"/>
      <c r="H730" s="1124"/>
      <c r="I730" s="1124"/>
      <c r="J730" s="1124"/>
      <c r="K730" s="1124"/>
      <c r="L730" s="1124"/>
      <c r="M730" s="1124"/>
      <c r="N730" s="1107">
        <v>0</v>
      </c>
      <c r="O730" s="1107"/>
      <c r="P730" s="1107"/>
      <c r="Q730" s="1107"/>
      <c r="R730" s="1107"/>
      <c r="S730" s="1107"/>
      <c r="T730" s="1107"/>
      <c r="U730" s="1107"/>
      <c r="V730" s="1107"/>
      <c r="W730" s="1107"/>
      <c r="X730" s="1107">
        <v>0</v>
      </c>
      <c r="Y730" s="1107"/>
      <c r="Z730" s="1107"/>
      <c r="AA730" s="1107"/>
      <c r="AB730" s="1107"/>
      <c r="AC730" s="1107"/>
      <c r="AD730" s="1107"/>
      <c r="AE730" s="1107"/>
      <c r="AF730" s="1107"/>
      <c r="AG730" s="1107"/>
    </row>
    <row r="731" spans="1:33" ht="27" customHeight="1" thickBot="1" x14ac:dyDescent="0.25">
      <c r="D731" s="1124" t="s">
        <v>446</v>
      </c>
      <c r="E731" s="1124"/>
      <c r="F731" s="1124"/>
      <c r="G731" s="1124"/>
      <c r="H731" s="1124"/>
      <c r="I731" s="1124"/>
      <c r="J731" s="1124"/>
      <c r="K731" s="1124"/>
      <c r="L731" s="1124"/>
      <c r="M731" s="1124"/>
      <c r="N731" s="1107">
        <v>0</v>
      </c>
      <c r="O731" s="1107"/>
      <c r="P731" s="1107"/>
      <c r="Q731" s="1107"/>
      <c r="R731" s="1107"/>
      <c r="S731" s="1107"/>
      <c r="T731" s="1107"/>
      <c r="U731" s="1107"/>
      <c r="V731" s="1107"/>
      <c r="W731" s="1107"/>
      <c r="X731" s="1107">
        <v>0</v>
      </c>
      <c r="Y731" s="1107"/>
      <c r="Z731" s="1107"/>
      <c r="AA731" s="1107"/>
      <c r="AB731" s="1107"/>
      <c r="AC731" s="1107"/>
      <c r="AD731" s="1107"/>
      <c r="AE731" s="1107"/>
      <c r="AF731" s="1107"/>
      <c r="AG731" s="1107"/>
    </row>
    <row r="732" spans="1:33" ht="27" customHeight="1" thickBot="1" x14ac:dyDescent="0.25">
      <c r="D732" s="1124" t="s">
        <v>447</v>
      </c>
      <c r="E732" s="1124"/>
      <c r="F732" s="1124"/>
      <c r="G732" s="1124"/>
      <c r="H732" s="1124"/>
      <c r="I732" s="1124"/>
      <c r="J732" s="1124"/>
      <c r="K732" s="1124"/>
      <c r="L732" s="1124"/>
      <c r="M732" s="1124"/>
      <c r="N732" s="1107">
        <v>0</v>
      </c>
      <c r="O732" s="1107"/>
      <c r="P732" s="1107"/>
      <c r="Q732" s="1107"/>
      <c r="R732" s="1107"/>
      <c r="S732" s="1107"/>
      <c r="T732" s="1107"/>
      <c r="U732" s="1107"/>
      <c r="V732" s="1107"/>
      <c r="W732" s="1107"/>
      <c r="X732" s="1107">
        <v>0</v>
      </c>
      <c r="Y732" s="1107"/>
      <c r="Z732" s="1107"/>
      <c r="AA732" s="1107"/>
      <c r="AB732" s="1107"/>
      <c r="AC732" s="1107"/>
      <c r="AD732" s="1107"/>
      <c r="AE732" s="1107"/>
      <c r="AF732" s="1107"/>
      <c r="AG732" s="1107"/>
    </row>
    <row r="735" spans="1:33" ht="14.25" customHeight="1" x14ac:dyDescent="0.2">
      <c r="D735" s="536" t="s">
        <v>1695</v>
      </c>
    </row>
    <row r="737" spans="4:33" ht="14.25" customHeight="1" x14ac:dyDescent="0.2">
      <c r="D737" s="985" t="s">
        <v>1329</v>
      </c>
      <c r="E737" s="985"/>
      <c r="F737" s="985"/>
      <c r="G737" s="985"/>
      <c r="H737" s="985"/>
      <c r="I737" s="985"/>
      <c r="J737" s="985"/>
      <c r="K737" s="985"/>
      <c r="L737" s="985"/>
      <c r="M737" s="985"/>
      <c r="N737" s="985"/>
      <c r="O737" s="985"/>
      <c r="P737" s="985"/>
      <c r="Q737" s="985"/>
      <c r="R737" s="985"/>
      <c r="S737" s="985"/>
      <c r="T737" s="985"/>
      <c r="U737" s="985"/>
      <c r="V737" s="985"/>
      <c r="W737" s="985"/>
      <c r="X737" s="985"/>
      <c r="Y737" s="985"/>
      <c r="Z737" s="985"/>
      <c r="AA737" s="985"/>
      <c r="AB737" s="985"/>
      <c r="AC737" s="985"/>
      <c r="AD737" s="985"/>
      <c r="AE737" s="985"/>
      <c r="AF737" s="985"/>
      <c r="AG737" s="985"/>
    </row>
    <row r="739" spans="4:33" ht="14.25" customHeight="1" x14ac:dyDescent="0.2">
      <c r="D739" s="985" t="s">
        <v>2002</v>
      </c>
      <c r="E739" s="985"/>
      <c r="F739" s="985"/>
      <c r="G739" s="985"/>
      <c r="H739" s="985"/>
      <c r="I739" s="985"/>
      <c r="J739" s="985"/>
      <c r="K739" s="985"/>
      <c r="L739" s="985"/>
      <c r="M739" s="985"/>
      <c r="N739" s="985"/>
      <c r="O739" s="985"/>
      <c r="P739" s="985"/>
      <c r="Q739" s="985"/>
      <c r="R739" s="985"/>
      <c r="S739" s="985"/>
      <c r="T739" s="985"/>
      <c r="U739" s="985"/>
      <c r="V739" s="985"/>
      <c r="W739" s="985"/>
      <c r="X739" s="985"/>
      <c r="Y739" s="985"/>
      <c r="Z739" s="985"/>
      <c r="AA739" s="985"/>
      <c r="AB739" s="985"/>
      <c r="AC739" s="985"/>
      <c r="AD739" s="985"/>
      <c r="AE739" s="985"/>
      <c r="AF739" s="985"/>
      <c r="AG739" s="985"/>
    </row>
    <row r="740" spans="4:33" ht="14.25" customHeight="1" x14ac:dyDescent="0.2">
      <c r="D740" s="931"/>
      <c r="E740" s="931"/>
      <c r="F740" s="931"/>
      <c r="G740" s="931"/>
      <c r="H740" s="931"/>
      <c r="I740" s="931"/>
      <c r="J740" s="931"/>
      <c r="K740" s="931"/>
      <c r="L740" s="931"/>
      <c r="M740" s="931"/>
      <c r="N740" s="931"/>
      <c r="O740" s="931"/>
      <c r="P740" s="931"/>
      <c r="Q740" s="931"/>
      <c r="R740" s="931"/>
      <c r="S740" s="931"/>
      <c r="T740" s="931"/>
      <c r="U740" s="931"/>
      <c r="V740" s="931"/>
      <c r="W740" s="931"/>
      <c r="X740" s="931"/>
      <c r="Y740" s="931"/>
      <c r="Z740" s="931"/>
      <c r="AA740" s="931"/>
      <c r="AB740" s="931"/>
      <c r="AC740" s="931"/>
      <c r="AD740" s="931"/>
      <c r="AE740" s="931"/>
      <c r="AF740" s="931"/>
      <c r="AG740" s="931"/>
    </row>
    <row r="741" spans="4:33" ht="14.25" customHeight="1" x14ac:dyDescent="0.2">
      <c r="D741" s="536" t="s">
        <v>1696</v>
      </c>
    </row>
    <row r="743" spans="4:33" ht="14.25" customHeight="1" x14ac:dyDescent="0.2">
      <c r="D743" s="985" t="s">
        <v>1311</v>
      </c>
      <c r="E743" s="985"/>
      <c r="F743" s="985"/>
      <c r="G743" s="985"/>
      <c r="H743" s="985"/>
      <c r="I743" s="985"/>
      <c r="J743" s="985"/>
      <c r="K743" s="985"/>
      <c r="L743" s="985"/>
      <c r="M743" s="985"/>
      <c r="N743" s="985"/>
      <c r="O743" s="985"/>
      <c r="P743" s="985"/>
      <c r="Q743" s="985"/>
      <c r="R743" s="985"/>
      <c r="S743" s="985"/>
      <c r="T743" s="985"/>
      <c r="U743" s="985"/>
      <c r="V743" s="985"/>
      <c r="W743" s="985"/>
      <c r="X743" s="985"/>
      <c r="Y743" s="985"/>
      <c r="Z743" s="985"/>
      <c r="AA743" s="985"/>
      <c r="AB743" s="985"/>
      <c r="AC743" s="985"/>
      <c r="AD743" s="985"/>
      <c r="AE743" s="985"/>
      <c r="AF743" s="985"/>
      <c r="AG743" s="985"/>
    </row>
    <row r="744" spans="4:33" ht="14.25" customHeight="1" x14ac:dyDescent="0.2">
      <c r="D744" s="931"/>
      <c r="E744" s="931"/>
      <c r="F744" s="931"/>
      <c r="G744" s="931"/>
      <c r="H744" s="931"/>
      <c r="I744" s="931"/>
      <c r="J744" s="931"/>
      <c r="K744" s="931"/>
      <c r="L744" s="931"/>
      <c r="M744" s="931"/>
      <c r="N744" s="931"/>
      <c r="O744" s="931"/>
      <c r="P744" s="931"/>
      <c r="Q744" s="931"/>
      <c r="R744" s="931"/>
      <c r="S744" s="931"/>
      <c r="T744" s="931"/>
      <c r="U744" s="931"/>
      <c r="V744" s="931"/>
      <c r="W744" s="931"/>
      <c r="X744" s="931"/>
      <c r="Y744" s="931"/>
      <c r="Z744" s="931"/>
      <c r="AA744" s="931"/>
      <c r="AB744" s="931"/>
      <c r="AC744" s="931"/>
      <c r="AD744" s="931"/>
      <c r="AE744" s="931"/>
      <c r="AF744" s="931"/>
      <c r="AG744" s="931"/>
    </row>
    <row r="745" spans="4:33" ht="14.25" customHeight="1" x14ac:dyDescent="0.2">
      <c r="D745" s="985" t="s">
        <v>2002</v>
      </c>
      <c r="E745" s="985"/>
      <c r="F745" s="985"/>
      <c r="G745" s="985"/>
      <c r="H745" s="985"/>
      <c r="I745" s="985"/>
      <c r="J745" s="985"/>
      <c r="K745" s="985"/>
      <c r="L745" s="985"/>
      <c r="M745" s="985"/>
      <c r="N745" s="985"/>
      <c r="O745" s="985"/>
      <c r="P745" s="985"/>
      <c r="Q745" s="985"/>
      <c r="R745" s="985"/>
      <c r="S745" s="985"/>
      <c r="T745" s="985"/>
      <c r="U745" s="985"/>
      <c r="V745" s="985"/>
      <c r="W745" s="985"/>
      <c r="X745" s="985"/>
      <c r="Y745" s="985"/>
      <c r="Z745" s="985"/>
      <c r="AA745" s="985"/>
      <c r="AB745" s="985"/>
      <c r="AC745" s="985"/>
      <c r="AD745" s="985"/>
      <c r="AE745" s="985"/>
      <c r="AF745" s="985"/>
      <c r="AG745" s="985"/>
    </row>
    <row r="747" spans="4:33" ht="14.25" customHeight="1" x14ac:dyDescent="0.2">
      <c r="D747" s="536" t="s">
        <v>1697</v>
      </c>
    </row>
    <row r="749" spans="4:33" ht="14.25" customHeight="1" x14ac:dyDescent="0.2">
      <c r="D749" s="985" t="s">
        <v>2002</v>
      </c>
      <c r="E749" s="985"/>
      <c r="F749" s="985"/>
      <c r="G749" s="985"/>
      <c r="H749" s="985"/>
      <c r="I749" s="985"/>
      <c r="J749" s="985"/>
      <c r="K749" s="985"/>
      <c r="L749" s="985"/>
      <c r="M749" s="985"/>
      <c r="N749" s="985"/>
      <c r="O749" s="985"/>
      <c r="P749" s="985"/>
      <c r="Q749" s="985"/>
      <c r="R749" s="985"/>
      <c r="S749" s="985"/>
      <c r="T749" s="985"/>
      <c r="U749" s="985"/>
      <c r="V749" s="985"/>
      <c r="W749" s="985"/>
      <c r="X749" s="985"/>
      <c r="Y749" s="985"/>
      <c r="Z749" s="985"/>
      <c r="AA749" s="985"/>
      <c r="AB749" s="985"/>
      <c r="AC749" s="985"/>
      <c r="AD749" s="985"/>
      <c r="AE749" s="985"/>
      <c r="AF749" s="985"/>
      <c r="AG749" s="985"/>
    </row>
    <row r="751" spans="4:33" ht="14.25" customHeight="1" x14ac:dyDescent="0.2">
      <c r="D751" s="536" t="s">
        <v>1698</v>
      </c>
    </row>
    <row r="753" spans="1:33" ht="14.25" customHeight="1" x14ac:dyDescent="0.2">
      <c r="D753" s="1075" t="s">
        <v>1331</v>
      </c>
      <c r="E753" s="1075"/>
      <c r="F753" s="1075"/>
      <c r="G753" s="1075"/>
      <c r="H753" s="1075"/>
      <c r="I753" s="1075"/>
      <c r="J753" s="1075"/>
      <c r="K753" s="1075"/>
      <c r="L753" s="1075"/>
      <c r="M753" s="1075"/>
      <c r="N753" s="1075"/>
      <c r="O753" s="1075"/>
      <c r="P753" s="1075"/>
      <c r="Q753" s="1075"/>
      <c r="R753" s="1075"/>
      <c r="S753" s="1075"/>
      <c r="T753" s="1075"/>
      <c r="U753" s="1075"/>
      <c r="V753" s="1075"/>
      <c r="W753" s="1075"/>
      <c r="X753" s="1075"/>
      <c r="Y753" s="1075"/>
      <c r="Z753" s="1075"/>
      <c r="AA753" s="1075"/>
      <c r="AB753" s="1075"/>
      <c r="AC753" s="1075"/>
      <c r="AD753" s="1075"/>
      <c r="AE753" s="1075"/>
      <c r="AF753" s="1075"/>
      <c r="AG753" s="1075"/>
    </row>
    <row r="755" spans="1:33" ht="14.25" customHeight="1" x14ac:dyDescent="0.2">
      <c r="D755" s="982" t="s">
        <v>1332</v>
      </c>
      <c r="E755" s="982"/>
      <c r="F755" s="982"/>
      <c r="G755" s="982"/>
      <c r="H755" s="982"/>
      <c r="I755" s="982"/>
      <c r="J755" s="982"/>
      <c r="K755" s="982"/>
      <c r="L755" s="982"/>
      <c r="M755" s="982"/>
      <c r="N755" s="982"/>
      <c r="O755" s="982"/>
      <c r="P755" s="982"/>
      <c r="Q755" s="982"/>
      <c r="R755" s="982"/>
      <c r="S755" s="982"/>
      <c r="T755" s="982"/>
      <c r="U755" s="982"/>
      <c r="V755" s="982"/>
      <c r="W755" s="982"/>
      <c r="X755" s="982"/>
      <c r="Y755" s="982"/>
      <c r="Z755" s="982"/>
      <c r="AA755" s="982"/>
      <c r="AB755" s="982"/>
      <c r="AC755" s="982"/>
      <c r="AD755" s="982"/>
      <c r="AE755" s="982"/>
      <c r="AF755" s="982"/>
      <c r="AG755" s="982"/>
    </row>
    <row r="756" spans="1:33" ht="14.25" customHeight="1" thickBot="1" x14ac:dyDescent="0.25"/>
    <row r="757" spans="1:33" ht="35.25" customHeight="1" thickBot="1" x14ac:dyDescent="0.25">
      <c r="A757" s="549">
        <v>35</v>
      </c>
      <c r="D757" s="999" t="s">
        <v>275</v>
      </c>
      <c r="E757" s="999"/>
      <c r="F757" s="999"/>
      <c r="G757" s="999"/>
      <c r="H757" s="999"/>
      <c r="I757" s="999"/>
      <c r="J757" s="1046" t="s">
        <v>2004</v>
      </c>
      <c r="K757" s="1046"/>
      <c r="L757" s="1046"/>
      <c r="M757" s="1046"/>
      <c r="N757" s="1046"/>
      <c r="O757" s="1046"/>
      <c r="P757" s="1046"/>
      <c r="Q757" s="1046"/>
      <c r="R757" s="1046" t="s">
        <v>2005</v>
      </c>
      <c r="S757" s="1046"/>
      <c r="T757" s="1046"/>
      <c r="U757" s="1046"/>
      <c r="V757" s="1046"/>
      <c r="W757" s="1046"/>
      <c r="X757" s="1046"/>
      <c r="Y757" s="1046"/>
      <c r="Z757" s="1046" t="s">
        <v>2006</v>
      </c>
      <c r="AA757" s="1046"/>
      <c r="AB757" s="1046"/>
      <c r="AC757" s="1046"/>
      <c r="AD757" s="1046"/>
      <c r="AE757" s="1046"/>
      <c r="AF757" s="1046"/>
      <c r="AG757" s="1046"/>
    </row>
    <row r="758" spans="1:33" ht="49.5" customHeight="1" thickBot="1" x14ac:dyDescent="0.25">
      <c r="D758" s="999"/>
      <c r="E758" s="999"/>
      <c r="F758" s="999"/>
      <c r="G758" s="999"/>
      <c r="H758" s="999"/>
      <c r="I758" s="999"/>
      <c r="J758" s="1046" t="s">
        <v>2</v>
      </c>
      <c r="K758" s="1046"/>
      <c r="L758" s="1046"/>
      <c r="M758" s="1046"/>
      <c r="N758" s="1046" t="s">
        <v>448</v>
      </c>
      <c r="O758" s="1046"/>
      <c r="P758" s="1046"/>
      <c r="Q758" s="1046"/>
      <c r="R758" s="1046" t="s">
        <v>2</v>
      </c>
      <c r="S758" s="1046"/>
      <c r="T758" s="1046"/>
      <c r="U758" s="1046"/>
      <c r="V758" s="1046" t="s">
        <v>448</v>
      </c>
      <c r="W758" s="1046"/>
      <c r="X758" s="1046"/>
      <c r="Y758" s="1046"/>
      <c r="Z758" s="1046" t="s">
        <v>2</v>
      </c>
      <c r="AA758" s="1046"/>
      <c r="AB758" s="1046"/>
      <c r="AC758" s="1046"/>
      <c r="AD758" s="1046" t="s">
        <v>448</v>
      </c>
      <c r="AE758" s="1046"/>
      <c r="AF758" s="1046"/>
      <c r="AG758" s="1046"/>
    </row>
    <row r="759" spans="1:33" ht="14.25" customHeight="1" x14ac:dyDescent="0.2">
      <c r="D759" s="1141" t="s">
        <v>2003</v>
      </c>
      <c r="E759" s="1142"/>
      <c r="F759" s="1142"/>
      <c r="G759" s="1142"/>
      <c r="H759" s="1142"/>
      <c r="I759" s="1142"/>
      <c r="J759" s="1071">
        <v>25</v>
      </c>
      <c r="K759" s="1071"/>
      <c r="L759" s="1071"/>
      <c r="M759" s="1071"/>
      <c r="N759" s="1071">
        <v>14</v>
      </c>
      <c r="O759" s="1071"/>
      <c r="P759" s="1071"/>
      <c r="Q759" s="1071"/>
      <c r="R759" s="1071">
        <v>1288176</v>
      </c>
      <c r="S759" s="1071"/>
      <c r="T759" s="1071"/>
      <c r="U759" s="1071"/>
      <c r="V759" s="1071">
        <v>933884</v>
      </c>
      <c r="W759" s="1071"/>
      <c r="X759" s="1071"/>
      <c r="Y759" s="1071"/>
      <c r="Z759" s="1071">
        <v>45392</v>
      </c>
      <c r="AA759" s="1071"/>
      <c r="AB759" s="1071"/>
      <c r="AC759" s="1071"/>
      <c r="AD759" s="1071">
        <v>23106</v>
      </c>
      <c r="AE759" s="1071"/>
      <c r="AF759" s="1071"/>
      <c r="AG759" s="1071"/>
    </row>
    <row r="760" spans="1:33" ht="14.25" customHeight="1" x14ac:dyDescent="0.2">
      <c r="D760" s="1140"/>
      <c r="E760" s="1140"/>
      <c r="F760" s="1140"/>
      <c r="G760" s="1140"/>
      <c r="H760" s="1140"/>
      <c r="I760" s="1140"/>
      <c r="J760" s="990"/>
      <c r="K760" s="990"/>
      <c r="L760" s="990"/>
      <c r="M760" s="990"/>
      <c r="N760" s="990"/>
      <c r="O760" s="990"/>
      <c r="P760" s="990"/>
      <c r="Q760" s="990"/>
      <c r="R760" s="990"/>
      <c r="S760" s="990"/>
      <c r="T760" s="990"/>
      <c r="U760" s="990"/>
      <c r="V760" s="990"/>
      <c r="W760" s="990"/>
      <c r="X760" s="990"/>
      <c r="Y760" s="990"/>
      <c r="Z760" s="990"/>
      <c r="AA760" s="990"/>
      <c r="AB760" s="990"/>
      <c r="AC760" s="990"/>
      <c r="AD760" s="990"/>
      <c r="AE760" s="990"/>
      <c r="AF760" s="990"/>
      <c r="AG760" s="990"/>
    </row>
    <row r="761" spans="1:33" ht="14.25" customHeight="1" x14ac:dyDescent="0.2">
      <c r="D761" s="1140"/>
      <c r="E761" s="1140"/>
      <c r="F761" s="1140"/>
      <c r="G761" s="1140"/>
      <c r="H761" s="1140"/>
      <c r="I761" s="1140"/>
      <c r="J761" s="990"/>
      <c r="K761" s="990"/>
      <c r="L761" s="990"/>
      <c r="M761" s="990"/>
      <c r="N761" s="990"/>
      <c r="O761" s="990"/>
      <c r="P761" s="990"/>
      <c r="Q761" s="990"/>
      <c r="R761" s="990"/>
      <c r="S761" s="990"/>
      <c r="T761" s="990"/>
      <c r="U761" s="990"/>
      <c r="V761" s="990"/>
      <c r="W761" s="990"/>
      <c r="X761" s="990"/>
      <c r="Y761" s="990"/>
      <c r="Z761" s="990"/>
      <c r="AA761" s="990"/>
      <c r="AB761" s="990"/>
      <c r="AC761" s="990"/>
      <c r="AD761" s="990"/>
      <c r="AE761" s="990"/>
      <c r="AF761" s="990"/>
      <c r="AG761" s="990"/>
    </row>
    <row r="762" spans="1:33" ht="14.25" customHeight="1" x14ac:dyDescent="0.2">
      <c r="D762" s="1140"/>
      <c r="E762" s="1140"/>
      <c r="F762" s="1140"/>
      <c r="G762" s="1140"/>
      <c r="H762" s="1140"/>
      <c r="I762" s="1140"/>
      <c r="J762" s="990"/>
      <c r="K762" s="990"/>
      <c r="L762" s="990"/>
      <c r="M762" s="990"/>
      <c r="N762" s="990"/>
      <c r="O762" s="990"/>
      <c r="P762" s="990"/>
      <c r="Q762" s="990"/>
      <c r="R762" s="990"/>
      <c r="S762" s="990"/>
      <c r="T762" s="990"/>
      <c r="U762" s="990"/>
      <c r="V762" s="990"/>
      <c r="W762" s="990"/>
      <c r="X762" s="990"/>
      <c r="Y762" s="990"/>
      <c r="Z762" s="990"/>
      <c r="AA762" s="990"/>
      <c r="AB762" s="990"/>
      <c r="AC762" s="990"/>
      <c r="AD762" s="990"/>
      <c r="AE762" s="990"/>
      <c r="AF762" s="990"/>
      <c r="AG762" s="990"/>
    </row>
    <row r="763" spans="1:33" ht="14.25" customHeight="1" thickBot="1" x14ac:dyDescent="0.25">
      <c r="D763" s="1139" t="s">
        <v>14</v>
      </c>
      <c r="E763" s="1139"/>
      <c r="F763" s="1139"/>
      <c r="G763" s="1139"/>
      <c r="H763" s="1139"/>
      <c r="I763" s="1139"/>
      <c r="J763" s="1047">
        <v>25</v>
      </c>
      <c r="K763" s="1047"/>
      <c r="L763" s="1047"/>
      <c r="M763" s="1047"/>
      <c r="N763" s="1047">
        <v>14</v>
      </c>
      <c r="O763" s="1047"/>
      <c r="P763" s="1047"/>
      <c r="Q763" s="1047"/>
      <c r="R763" s="1047">
        <v>1288176</v>
      </c>
      <c r="S763" s="1047"/>
      <c r="T763" s="1047"/>
      <c r="U763" s="1047"/>
      <c r="V763" s="1047">
        <v>933884</v>
      </c>
      <c r="W763" s="1047"/>
      <c r="X763" s="1047"/>
      <c r="Y763" s="1047"/>
      <c r="Z763" s="1047">
        <v>45392</v>
      </c>
      <c r="AA763" s="1047"/>
      <c r="AB763" s="1047"/>
      <c r="AC763" s="1047"/>
      <c r="AD763" s="1047">
        <v>23106</v>
      </c>
      <c r="AE763" s="1047"/>
      <c r="AF763" s="1047"/>
      <c r="AG763" s="1047"/>
    </row>
    <row r="778" spans="1:33" ht="14.25" customHeight="1" x14ac:dyDescent="0.2">
      <c r="D778" s="1075" t="s">
        <v>1333</v>
      </c>
      <c r="E778" s="1075"/>
      <c r="F778" s="1075"/>
      <c r="G778" s="1075"/>
      <c r="H778" s="1075"/>
      <c r="I778" s="1075"/>
      <c r="J778" s="1075"/>
      <c r="K778" s="1075"/>
      <c r="L778" s="1075"/>
      <c r="M778" s="1075"/>
      <c r="N778" s="1075"/>
      <c r="O778" s="1075"/>
      <c r="P778" s="1075"/>
      <c r="Q778" s="1075"/>
      <c r="R778" s="1075"/>
      <c r="S778" s="1075"/>
      <c r="T778" s="1075"/>
      <c r="U778" s="1075"/>
      <c r="V778" s="1075"/>
      <c r="W778" s="1075"/>
      <c r="X778" s="1075"/>
      <c r="Y778" s="1075"/>
      <c r="Z778" s="1075"/>
      <c r="AA778" s="1075"/>
      <c r="AB778" s="1075"/>
      <c r="AC778" s="1075"/>
      <c r="AD778" s="1075"/>
      <c r="AE778" s="1075"/>
      <c r="AF778" s="1075"/>
      <c r="AG778" s="1075"/>
    </row>
    <row r="780" spans="1:33" ht="14.25" customHeight="1" x14ac:dyDescent="0.2">
      <c r="D780" s="583" t="s">
        <v>1334</v>
      </c>
      <c r="E780" s="573"/>
      <c r="F780" s="573"/>
      <c r="G780" s="573"/>
      <c r="H780" s="583"/>
      <c r="I780" s="573"/>
      <c r="J780" s="573"/>
      <c r="K780" s="573"/>
      <c r="L780" s="573"/>
      <c r="M780" s="573"/>
      <c r="N780" s="573"/>
      <c r="O780" s="573"/>
      <c r="P780" s="573"/>
      <c r="Q780" s="573"/>
      <c r="R780" s="573"/>
      <c r="S780" s="573"/>
      <c r="T780" s="573"/>
      <c r="U780" s="573"/>
      <c r="V780" s="573"/>
      <c r="W780" s="573"/>
      <c r="X780" s="573"/>
      <c r="Y780" s="573"/>
      <c r="Z780" s="573"/>
      <c r="AA780" s="573"/>
      <c r="AB780" s="573"/>
      <c r="AC780" s="573"/>
      <c r="AD780" s="573"/>
      <c r="AE780" s="573"/>
      <c r="AF780" s="573"/>
      <c r="AG780" s="573"/>
    </row>
    <row r="781" spans="1:33" ht="14.25" customHeight="1" thickBot="1" x14ac:dyDescent="0.25"/>
    <row r="782" spans="1:33" ht="30" customHeight="1" thickBot="1" x14ac:dyDescent="0.25">
      <c r="A782" s="549">
        <v>36</v>
      </c>
      <c r="D782" s="999" t="s">
        <v>131</v>
      </c>
      <c r="E782" s="999"/>
      <c r="F782" s="999"/>
      <c r="G782" s="999"/>
      <c r="H782" s="999"/>
      <c r="I782" s="999"/>
      <c r="J782" s="999"/>
      <c r="K782" s="999"/>
      <c r="L782" s="999"/>
      <c r="M782" s="999"/>
      <c r="N782" s="1046" t="s">
        <v>2</v>
      </c>
      <c r="O782" s="1046"/>
      <c r="P782" s="1046"/>
      <c r="Q782" s="1046"/>
      <c r="R782" s="1046" t="s">
        <v>3</v>
      </c>
      <c r="S782" s="1046"/>
      <c r="T782" s="1046"/>
      <c r="U782" s="1046"/>
      <c r="V782" s="1046"/>
      <c r="W782" s="1046"/>
      <c r="X782" s="1046"/>
      <c r="Y782" s="1046"/>
      <c r="Z782" s="1046" t="s">
        <v>280</v>
      </c>
      <c r="AA782" s="1046"/>
      <c r="AB782" s="1046"/>
      <c r="AC782" s="1046"/>
      <c r="AD782" s="1046"/>
      <c r="AE782" s="1046"/>
      <c r="AF782" s="1046"/>
      <c r="AG782" s="1046"/>
    </row>
    <row r="783" spans="1:33" ht="48.75" customHeight="1" thickBot="1" x14ac:dyDescent="0.25">
      <c r="D783" s="999"/>
      <c r="E783" s="999"/>
      <c r="F783" s="999"/>
      <c r="G783" s="999"/>
      <c r="H783" s="999"/>
      <c r="I783" s="999"/>
      <c r="J783" s="999"/>
      <c r="K783" s="999"/>
      <c r="L783" s="999"/>
      <c r="M783" s="999"/>
      <c r="N783" s="1046" t="s">
        <v>281</v>
      </c>
      <c r="O783" s="1046"/>
      <c r="P783" s="1046"/>
      <c r="Q783" s="1046"/>
      <c r="R783" s="1046" t="s">
        <v>281</v>
      </c>
      <c r="S783" s="1046"/>
      <c r="T783" s="1046"/>
      <c r="U783" s="1046"/>
      <c r="V783" s="1046" t="s">
        <v>282</v>
      </c>
      <c r="W783" s="1046"/>
      <c r="X783" s="1046"/>
      <c r="Y783" s="1046"/>
      <c r="Z783" s="1046" t="s">
        <v>2</v>
      </c>
      <c r="AA783" s="1046"/>
      <c r="AB783" s="1046"/>
      <c r="AC783" s="1046"/>
      <c r="AD783" s="1046" t="s">
        <v>450</v>
      </c>
      <c r="AE783" s="1046"/>
      <c r="AF783" s="1046"/>
      <c r="AG783" s="1046"/>
    </row>
    <row r="784" spans="1:33" ht="24.75" customHeight="1" x14ac:dyDescent="0.2">
      <c r="D784" s="1132" t="s">
        <v>449</v>
      </c>
      <c r="E784" s="1132"/>
      <c r="F784" s="1132"/>
      <c r="G784" s="1132"/>
      <c r="H784" s="1132"/>
      <c r="I784" s="1132"/>
      <c r="J784" s="1132"/>
      <c r="K784" s="1132"/>
      <c r="L784" s="1132"/>
      <c r="M784" s="1132"/>
      <c r="N784" s="1071">
        <v>25121</v>
      </c>
      <c r="O784" s="1071"/>
      <c r="P784" s="1071"/>
      <c r="Q784" s="1133"/>
      <c r="R784" s="1136">
        <v>24115</v>
      </c>
      <c r="S784" s="1071"/>
      <c r="T784" s="1071"/>
      <c r="U784" s="1137"/>
      <c r="V784" s="1117">
        <v>2000</v>
      </c>
      <c r="W784" s="1071"/>
      <c r="X784" s="1071"/>
      <c r="Y784" s="1071"/>
      <c r="Z784" s="1071">
        <v>1007</v>
      </c>
      <c r="AA784" s="1071"/>
      <c r="AB784" s="1071"/>
      <c r="AC784" s="1071"/>
      <c r="AD784" s="1071">
        <v>22115</v>
      </c>
      <c r="AE784" s="1071"/>
      <c r="AF784" s="1071"/>
      <c r="AG784" s="1071"/>
    </row>
    <row r="785" spans="1:33" ht="24.75" customHeight="1" x14ac:dyDescent="0.2">
      <c r="D785" s="1126" t="s">
        <v>91</v>
      </c>
      <c r="E785" s="1127"/>
      <c r="F785" s="1127"/>
      <c r="G785" s="1127"/>
      <c r="H785" s="1127"/>
      <c r="I785" s="1127"/>
      <c r="J785" s="1127"/>
      <c r="K785" s="1127"/>
      <c r="L785" s="1127"/>
      <c r="M785" s="1128"/>
      <c r="N785" s="1108">
        <v>0</v>
      </c>
      <c r="O785" s="1101"/>
      <c r="P785" s="1101"/>
      <c r="Q785" s="1101"/>
      <c r="R785" s="1101">
        <v>0</v>
      </c>
      <c r="S785" s="1101"/>
      <c r="T785" s="1101"/>
      <c r="U785" s="1101"/>
      <c r="V785" s="1101">
        <v>0</v>
      </c>
      <c r="W785" s="1101"/>
      <c r="X785" s="1101"/>
      <c r="Y785" s="1118"/>
      <c r="Z785" s="1100">
        <v>0</v>
      </c>
      <c r="AA785" s="1101"/>
      <c r="AB785" s="1101"/>
      <c r="AC785" s="1102"/>
      <c r="AD785" s="1108">
        <v>0</v>
      </c>
      <c r="AE785" s="1101"/>
      <c r="AF785" s="1101"/>
      <c r="AG785" s="1102"/>
    </row>
    <row r="786" spans="1:33" ht="24.75" customHeight="1" x14ac:dyDescent="0.2">
      <c r="D786" s="1126" t="s">
        <v>283</v>
      </c>
      <c r="E786" s="1127"/>
      <c r="F786" s="1127"/>
      <c r="G786" s="1127"/>
      <c r="H786" s="1127"/>
      <c r="I786" s="1127"/>
      <c r="J786" s="1127"/>
      <c r="K786" s="1127"/>
      <c r="L786" s="1127"/>
      <c r="M786" s="1128"/>
      <c r="N786" s="1108">
        <v>0</v>
      </c>
      <c r="O786" s="1101"/>
      <c r="P786" s="1101"/>
      <c r="Q786" s="1101"/>
      <c r="R786" s="1101">
        <v>0</v>
      </c>
      <c r="S786" s="1101"/>
      <c r="T786" s="1101"/>
      <c r="U786" s="1101"/>
      <c r="V786" s="1101">
        <v>0</v>
      </c>
      <c r="W786" s="1101"/>
      <c r="X786" s="1101"/>
      <c r="Y786" s="1118"/>
      <c r="Z786" s="1100">
        <v>0</v>
      </c>
      <c r="AA786" s="1101"/>
      <c r="AB786" s="1101"/>
      <c r="AC786" s="1102"/>
      <c r="AD786" s="1108">
        <v>0</v>
      </c>
      <c r="AE786" s="1101"/>
      <c r="AF786" s="1101"/>
      <c r="AG786" s="1102"/>
    </row>
    <row r="787" spans="1:33" ht="24.75" customHeight="1" x14ac:dyDescent="0.2">
      <c r="D787" s="1129" t="s">
        <v>14</v>
      </c>
      <c r="E787" s="1130"/>
      <c r="F787" s="1130"/>
      <c r="G787" s="1130"/>
      <c r="H787" s="1130"/>
      <c r="I787" s="1130"/>
      <c r="J787" s="1130"/>
      <c r="K787" s="1130"/>
      <c r="L787" s="1130"/>
      <c r="M787" s="1131"/>
      <c r="N787" s="1109">
        <v>25121</v>
      </c>
      <c r="O787" s="1104"/>
      <c r="P787" s="1104"/>
      <c r="Q787" s="1104"/>
      <c r="R787" s="1104">
        <v>24115</v>
      </c>
      <c r="S787" s="1104"/>
      <c r="T787" s="1104"/>
      <c r="U787" s="1104"/>
      <c r="V787" s="1104">
        <v>2000</v>
      </c>
      <c r="W787" s="1104"/>
      <c r="X787" s="1104"/>
      <c r="Y787" s="1119"/>
      <c r="Z787" s="1103">
        <v>1007</v>
      </c>
      <c r="AA787" s="1104"/>
      <c r="AB787" s="1104"/>
      <c r="AC787" s="1105"/>
      <c r="AD787" s="1109">
        <v>22115</v>
      </c>
      <c r="AE787" s="1104"/>
      <c r="AF787" s="1104"/>
      <c r="AG787" s="1105"/>
    </row>
    <row r="788" spans="1:33" ht="24.75" customHeight="1" x14ac:dyDescent="0.2">
      <c r="D788" s="1126" t="s">
        <v>284</v>
      </c>
      <c r="E788" s="1127"/>
      <c r="F788" s="1127"/>
      <c r="G788" s="1127"/>
      <c r="H788" s="1127"/>
      <c r="I788" s="1127"/>
      <c r="J788" s="1127"/>
      <c r="K788" s="1127"/>
      <c r="L788" s="1127"/>
      <c r="M788" s="1128"/>
      <c r="N788" s="1134" t="s">
        <v>18</v>
      </c>
      <c r="O788" s="1110"/>
      <c r="P788" s="1110"/>
      <c r="Q788" s="1110"/>
      <c r="R788" s="1110" t="s">
        <v>18</v>
      </c>
      <c r="S788" s="1110"/>
      <c r="T788" s="1110"/>
      <c r="U788" s="1110"/>
      <c r="V788" s="1110" t="s">
        <v>18</v>
      </c>
      <c r="W788" s="1110"/>
      <c r="X788" s="1110"/>
      <c r="Y788" s="1120"/>
      <c r="Z788" s="1100">
        <v>0</v>
      </c>
      <c r="AA788" s="1101"/>
      <c r="AB788" s="1101"/>
      <c r="AC788" s="1102"/>
      <c r="AD788" s="1108">
        <v>0</v>
      </c>
      <c r="AE788" s="1101"/>
      <c r="AF788" s="1101"/>
      <c r="AG788" s="1102"/>
    </row>
    <row r="789" spans="1:33" ht="24.75" customHeight="1" x14ac:dyDescent="0.2">
      <c r="D789" s="1126" t="s">
        <v>285</v>
      </c>
      <c r="E789" s="1127"/>
      <c r="F789" s="1127"/>
      <c r="G789" s="1127"/>
      <c r="H789" s="1127"/>
      <c r="I789" s="1127"/>
      <c r="J789" s="1127"/>
      <c r="K789" s="1127"/>
      <c r="L789" s="1127"/>
      <c r="M789" s="1128"/>
      <c r="N789" s="1134" t="s">
        <v>18</v>
      </c>
      <c r="O789" s="1110"/>
      <c r="P789" s="1110"/>
      <c r="Q789" s="1110"/>
      <c r="R789" s="1110" t="s">
        <v>18</v>
      </c>
      <c r="S789" s="1110"/>
      <c r="T789" s="1110"/>
      <c r="U789" s="1110"/>
      <c r="V789" s="1110" t="s">
        <v>18</v>
      </c>
      <c r="W789" s="1110"/>
      <c r="X789" s="1110"/>
      <c r="Y789" s="1120"/>
      <c r="Z789" s="1100">
        <v>0</v>
      </c>
      <c r="AA789" s="1101"/>
      <c r="AB789" s="1101"/>
      <c r="AC789" s="1102"/>
      <c r="AD789" s="1108">
        <v>0</v>
      </c>
      <c r="AE789" s="1101"/>
      <c r="AF789" s="1101"/>
      <c r="AG789" s="1102"/>
    </row>
    <row r="790" spans="1:33" ht="24.75" customHeight="1" x14ac:dyDescent="0.2">
      <c r="D790" s="1126" t="s">
        <v>286</v>
      </c>
      <c r="E790" s="1127"/>
      <c r="F790" s="1127"/>
      <c r="G790" s="1127"/>
      <c r="H790" s="1127"/>
      <c r="I790" s="1127"/>
      <c r="J790" s="1127"/>
      <c r="K790" s="1127"/>
      <c r="L790" s="1127"/>
      <c r="M790" s="1128"/>
      <c r="N790" s="1134" t="s">
        <v>18</v>
      </c>
      <c r="O790" s="1110"/>
      <c r="P790" s="1110"/>
      <c r="Q790" s="1110"/>
      <c r="R790" s="1110" t="s">
        <v>18</v>
      </c>
      <c r="S790" s="1110"/>
      <c r="T790" s="1110"/>
      <c r="U790" s="1110"/>
      <c r="V790" s="1110" t="s">
        <v>18</v>
      </c>
      <c r="W790" s="1110"/>
      <c r="X790" s="1110"/>
      <c r="Y790" s="1120"/>
      <c r="Z790" s="1100">
        <v>0</v>
      </c>
      <c r="AA790" s="1101"/>
      <c r="AB790" s="1101"/>
      <c r="AC790" s="1102"/>
      <c r="AD790" s="1108">
        <v>0</v>
      </c>
      <c r="AE790" s="1101"/>
      <c r="AF790" s="1101"/>
      <c r="AG790" s="1102"/>
    </row>
    <row r="791" spans="1:33" ht="24.75" customHeight="1" thickBot="1" x14ac:dyDescent="0.25">
      <c r="D791" s="1125" t="s">
        <v>287</v>
      </c>
      <c r="E791" s="1125"/>
      <c r="F791" s="1125"/>
      <c r="G791" s="1125"/>
      <c r="H791" s="1125"/>
      <c r="I791" s="1125"/>
      <c r="J791" s="1125"/>
      <c r="K791" s="1125"/>
      <c r="L791" s="1125"/>
      <c r="M791" s="1125"/>
      <c r="N791" s="1121" t="s">
        <v>18</v>
      </c>
      <c r="O791" s="1112"/>
      <c r="P791" s="1112"/>
      <c r="Q791" s="1122"/>
      <c r="R791" s="1111" t="s">
        <v>18</v>
      </c>
      <c r="S791" s="1112"/>
      <c r="T791" s="1112"/>
      <c r="U791" s="1113"/>
      <c r="V791" s="1121" t="s">
        <v>18</v>
      </c>
      <c r="W791" s="1112"/>
      <c r="X791" s="1112"/>
      <c r="Y791" s="1122"/>
      <c r="Z791" s="1106">
        <v>0</v>
      </c>
      <c r="AA791" s="1106"/>
      <c r="AB791" s="1106"/>
      <c r="AC791" s="1106"/>
      <c r="AD791" s="1138">
        <v>0</v>
      </c>
      <c r="AE791" s="1106"/>
      <c r="AF791" s="1106"/>
      <c r="AG791" s="1106"/>
    </row>
    <row r="792" spans="1:33" ht="28.5" customHeight="1" thickBot="1" x14ac:dyDescent="0.25">
      <c r="D792" s="1124" t="s">
        <v>1335</v>
      </c>
      <c r="E792" s="1124"/>
      <c r="F792" s="1124"/>
      <c r="G792" s="1124"/>
      <c r="H792" s="1124"/>
      <c r="I792" s="1124"/>
      <c r="J792" s="1124"/>
      <c r="K792" s="1124"/>
      <c r="L792" s="1124"/>
      <c r="M792" s="1124"/>
      <c r="N792" s="1115" t="s">
        <v>18</v>
      </c>
      <c r="O792" s="1115"/>
      <c r="P792" s="1115"/>
      <c r="Q792" s="1135"/>
      <c r="R792" s="1114" t="s">
        <v>18</v>
      </c>
      <c r="S792" s="1115"/>
      <c r="T792" s="1115"/>
      <c r="U792" s="1116"/>
      <c r="V792" s="1123" t="s">
        <v>18</v>
      </c>
      <c r="W792" s="1115"/>
      <c r="X792" s="1115"/>
      <c r="Y792" s="1115"/>
      <c r="Z792" s="1107">
        <v>1007</v>
      </c>
      <c r="AA792" s="1107"/>
      <c r="AB792" s="1107"/>
      <c r="AC792" s="1107"/>
      <c r="AD792" s="1107">
        <v>22115</v>
      </c>
      <c r="AE792" s="1107"/>
      <c r="AF792" s="1107"/>
      <c r="AG792" s="1107"/>
    </row>
    <row r="795" spans="1:33" ht="14.25" customHeight="1" x14ac:dyDescent="0.2">
      <c r="D795" s="1075" t="s">
        <v>1703</v>
      </c>
      <c r="E795" s="1075"/>
      <c r="F795" s="1075"/>
      <c r="G795" s="1075"/>
      <c r="H795" s="1075"/>
      <c r="I795" s="1075"/>
      <c r="J795" s="1075"/>
      <c r="K795" s="1075"/>
      <c r="L795" s="1075"/>
      <c r="M795" s="1075"/>
      <c r="N795" s="1075"/>
      <c r="O795" s="1075"/>
      <c r="P795" s="1075"/>
      <c r="Q795" s="1075"/>
      <c r="R795" s="1075"/>
      <c r="S795" s="1075"/>
      <c r="T795" s="1075"/>
      <c r="U795" s="1075"/>
      <c r="V795" s="1075"/>
      <c r="W795" s="1075"/>
      <c r="X795" s="1075"/>
      <c r="Y795" s="1075"/>
      <c r="Z795" s="1075"/>
      <c r="AA795" s="1075"/>
      <c r="AB795" s="1075"/>
      <c r="AC795" s="1075"/>
      <c r="AD795" s="1075"/>
      <c r="AE795" s="1075"/>
      <c r="AF795" s="1075"/>
      <c r="AG795" s="1075"/>
    </row>
    <row r="797" spans="1:33" ht="14.25" customHeight="1" x14ac:dyDescent="0.2">
      <c r="D797" s="1094" t="s">
        <v>1336</v>
      </c>
      <c r="E797" s="1095"/>
      <c r="F797" s="1095"/>
      <c r="G797" s="1095"/>
      <c r="H797" s="1095"/>
      <c r="I797" s="1095"/>
      <c r="J797" s="1095"/>
      <c r="K797" s="1095"/>
      <c r="L797" s="1095"/>
      <c r="M797" s="1095"/>
      <c r="N797" s="1095"/>
      <c r="O797" s="1095"/>
      <c r="P797" s="1095"/>
      <c r="Q797" s="1095"/>
      <c r="R797" s="1095"/>
      <c r="S797" s="1095"/>
      <c r="T797" s="1095"/>
      <c r="U797" s="1095"/>
      <c r="V797" s="1095"/>
      <c r="W797" s="1095"/>
      <c r="X797" s="1095"/>
      <c r="Y797" s="1095"/>
      <c r="Z797" s="1095"/>
      <c r="AA797" s="1095"/>
      <c r="AB797" s="1095"/>
      <c r="AC797" s="1095"/>
      <c r="AD797" s="1095"/>
      <c r="AE797" s="1095"/>
      <c r="AF797" s="1095"/>
      <c r="AG797" s="1095"/>
    </row>
    <row r="798" spans="1:33" ht="14.25" customHeight="1" x14ac:dyDescent="0.2">
      <c r="D798" s="1095"/>
      <c r="E798" s="1095"/>
      <c r="F798" s="1095"/>
      <c r="G798" s="1095"/>
      <c r="H798" s="1095"/>
      <c r="I798" s="1095"/>
      <c r="J798" s="1095"/>
      <c r="K798" s="1095"/>
      <c r="L798" s="1095"/>
      <c r="M798" s="1095"/>
      <c r="N798" s="1095"/>
      <c r="O798" s="1095"/>
      <c r="P798" s="1095"/>
      <c r="Q798" s="1095"/>
      <c r="R798" s="1095"/>
      <c r="S798" s="1095"/>
      <c r="T798" s="1095"/>
      <c r="U798" s="1095"/>
      <c r="V798" s="1095"/>
      <c r="W798" s="1095"/>
      <c r="X798" s="1095"/>
      <c r="Y798" s="1095"/>
      <c r="Z798" s="1095"/>
      <c r="AA798" s="1095"/>
      <c r="AB798" s="1095"/>
      <c r="AC798" s="1095"/>
      <c r="AD798" s="1095"/>
      <c r="AE798" s="1095"/>
      <c r="AF798" s="1095"/>
      <c r="AG798" s="1095"/>
    </row>
    <row r="799" spans="1:33" ht="14.25" customHeight="1" thickBot="1" x14ac:dyDescent="0.25"/>
    <row r="800" spans="1:33" ht="14.25" customHeight="1" thickBot="1" x14ac:dyDescent="0.25">
      <c r="A800" s="549">
        <v>37</v>
      </c>
      <c r="D800" s="1082" t="s">
        <v>131</v>
      </c>
      <c r="E800" s="1083"/>
      <c r="F800" s="1083"/>
      <c r="G800" s="1083"/>
      <c r="H800" s="1083"/>
      <c r="I800" s="1083"/>
      <c r="J800" s="1083"/>
      <c r="K800" s="1083"/>
      <c r="L800" s="1083"/>
      <c r="M800" s="1084"/>
      <c r="N800" s="1040" t="s">
        <v>2</v>
      </c>
      <c r="O800" s="1041"/>
      <c r="P800" s="1041"/>
      <c r="Q800" s="1041"/>
      <c r="R800" s="1041"/>
      <c r="S800" s="1041"/>
      <c r="T800" s="1041"/>
      <c r="U800" s="1041"/>
      <c r="V800" s="1041"/>
      <c r="W800" s="1041"/>
      <c r="X800" s="1040" t="s">
        <v>3</v>
      </c>
      <c r="Y800" s="1041"/>
      <c r="Z800" s="1041"/>
      <c r="AA800" s="1041"/>
      <c r="AB800" s="1041"/>
      <c r="AC800" s="1041"/>
      <c r="AD800" s="1041"/>
      <c r="AE800" s="1041"/>
      <c r="AF800" s="1041"/>
      <c r="AG800" s="1042"/>
    </row>
    <row r="801" spans="1:33" ht="14.25" customHeight="1" thickBot="1" x14ac:dyDescent="0.25">
      <c r="D801" s="1082"/>
      <c r="E801" s="1083"/>
      <c r="F801" s="1083"/>
      <c r="G801" s="1083"/>
      <c r="H801" s="1083"/>
      <c r="I801" s="1083"/>
      <c r="J801" s="1083"/>
      <c r="K801" s="1083"/>
      <c r="L801" s="1083"/>
      <c r="M801" s="1084"/>
      <c r="N801" s="1043"/>
      <c r="O801" s="1044"/>
      <c r="P801" s="1044"/>
      <c r="Q801" s="1044"/>
      <c r="R801" s="1044"/>
      <c r="S801" s="1044"/>
      <c r="T801" s="1044"/>
      <c r="U801" s="1044"/>
      <c r="V801" s="1044"/>
      <c r="W801" s="1044"/>
      <c r="X801" s="1043"/>
      <c r="Y801" s="1044"/>
      <c r="Z801" s="1044"/>
      <c r="AA801" s="1044"/>
      <c r="AB801" s="1044"/>
      <c r="AC801" s="1044"/>
      <c r="AD801" s="1044"/>
      <c r="AE801" s="1044"/>
      <c r="AF801" s="1044"/>
      <c r="AG801" s="1045"/>
    </row>
    <row r="802" spans="1:33" s="542" customFormat="1" ht="27" customHeight="1" x14ac:dyDescent="0.2">
      <c r="A802" s="565"/>
      <c r="D802" s="1096" t="s">
        <v>451</v>
      </c>
      <c r="E802" s="1097"/>
      <c r="F802" s="1097"/>
      <c r="G802" s="1097"/>
      <c r="H802" s="1097"/>
      <c r="I802" s="1097"/>
      <c r="J802" s="1097"/>
      <c r="K802" s="1097"/>
      <c r="L802" s="1097"/>
      <c r="M802" s="1098"/>
      <c r="N802" s="1099">
        <v>0</v>
      </c>
      <c r="O802" s="1099"/>
      <c r="P802" s="1099"/>
      <c r="Q802" s="1099"/>
      <c r="R802" s="1099"/>
      <c r="S802" s="1099"/>
      <c r="T802" s="1099"/>
      <c r="U802" s="1099"/>
      <c r="V802" s="1099"/>
      <c r="W802" s="1099"/>
      <c r="X802" s="1099">
        <v>0</v>
      </c>
      <c r="Y802" s="1099"/>
      <c r="Z802" s="1099"/>
      <c r="AA802" s="1099"/>
      <c r="AB802" s="1099"/>
      <c r="AC802" s="1099"/>
      <c r="AD802" s="1099"/>
      <c r="AE802" s="1099"/>
      <c r="AF802" s="1099"/>
      <c r="AG802" s="1099"/>
    </row>
    <row r="803" spans="1:33" s="542" customFormat="1" ht="27" customHeight="1" x14ac:dyDescent="0.2">
      <c r="A803" s="565"/>
      <c r="D803" s="1076" t="s">
        <v>290</v>
      </c>
      <c r="E803" s="1076"/>
      <c r="F803" s="1076"/>
      <c r="G803" s="1076"/>
      <c r="H803" s="1076"/>
      <c r="I803" s="1076"/>
      <c r="J803" s="1076"/>
      <c r="K803" s="1076"/>
      <c r="L803" s="1076"/>
      <c r="M803" s="1076"/>
      <c r="N803" s="1077">
        <v>3187</v>
      </c>
      <c r="O803" s="1077"/>
      <c r="P803" s="1077"/>
      <c r="Q803" s="1077"/>
      <c r="R803" s="1077"/>
      <c r="S803" s="1077"/>
      <c r="T803" s="1077"/>
      <c r="U803" s="1077"/>
      <c r="V803" s="1077"/>
      <c r="W803" s="1077"/>
      <c r="X803" s="1077">
        <v>5464</v>
      </c>
      <c r="Y803" s="1077"/>
      <c r="Z803" s="1077"/>
      <c r="AA803" s="1077"/>
      <c r="AB803" s="1077"/>
      <c r="AC803" s="1077"/>
      <c r="AD803" s="1077"/>
      <c r="AE803" s="1077"/>
      <c r="AF803" s="1077"/>
      <c r="AG803" s="1077"/>
    </row>
    <row r="804" spans="1:33" s="542" customFormat="1" ht="27" customHeight="1" x14ac:dyDescent="0.2">
      <c r="A804" s="565"/>
      <c r="D804" s="986" t="s">
        <v>2007</v>
      </c>
      <c r="E804" s="987"/>
      <c r="F804" s="987"/>
      <c r="G804" s="987"/>
      <c r="H804" s="987"/>
      <c r="I804" s="987"/>
      <c r="J804" s="987"/>
      <c r="K804" s="987"/>
      <c r="L804" s="987"/>
      <c r="M804" s="987"/>
      <c r="N804" s="988">
        <v>3187</v>
      </c>
      <c r="O804" s="988"/>
      <c r="P804" s="988"/>
      <c r="Q804" s="988"/>
      <c r="R804" s="988"/>
      <c r="S804" s="988"/>
      <c r="T804" s="988"/>
      <c r="U804" s="988"/>
      <c r="V804" s="988"/>
      <c r="W804" s="988"/>
      <c r="X804" s="988">
        <v>5464</v>
      </c>
      <c r="Y804" s="988"/>
      <c r="Z804" s="988"/>
      <c r="AA804" s="988"/>
      <c r="AB804" s="988"/>
      <c r="AC804" s="988"/>
      <c r="AD804" s="988"/>
      <c r="AE804" s="988"/>
      <c r="AF804" s="988"/>
      <c r="AG804" s="988"/>
    </row>
    <row r="805" spans="1:33" s="542" customFormat="1" ht="27" customHeight="1" x14ac:dyDescent="0.2">
      <c r="A805" s="565"/>
      <c r="D805" s="1076" t="s">
        <v>291</v>
      </c>
      <c r="E805" s="1076"/>
      <c r="F805" s="1076"/>
      <c r="G805" s="1076"/>
      <c r="H805" s="1076"/>
      <c r="I805" s="1076"/>
      <c r="J805" s="1076"/>
      <c r="K805" s="1076"/>
      <c r="L805" s="1076"/>
      <c r="M805" s="1076"/>
      <c r="N805" s="988">
        <v>0</v>
      </c>
      <c r="O805" s="988"/>
      <c r="P805" s="988"/>
      <c r="Q805" s="988"/>
      <c r="R805" s="988"/>
      <c r="S805" s="988"/>
      <c r="T805" s="988"/>
      <c r="U805" s="988"/>
      <c r="V805" s="988"/>
      <c r="W805" s="988"/>
      <c r="X805" s="988">
        <v>0</v>
      </c>
      <c r="Y805" s="988"/>
      <c r="Z805" s="988"/>
      <c r="AA805" s="988"/>
      <c r="AB805" s="988"/>
      <c r="AC805" s="988"/>
      <c r="AD805" s="988"/>
      <c r="AE805" s="988"/>
      <c r="AF805" s="988"/>
      <c r="AG805" s="988"/>
    </row>
    <row r="806" spans="1:33" s="542" customFormat="1" ht="27" customHeight="1" x14ac:dyDescent="0.2">
      <c r="A806" s="565"/>
      <c r="D806" s="993" t="s">
        <v>292</v>
      </c>
      <c r="E806" s="993"/>
      <c r="F806" s="993"/>
      <c r="G806" s="993"/>
      <c r="H806" s="993"/>
      <c r="I806" s="993"/>
      <c r="J806" s="993"/>
      <c r="K806" s="993"/>
      <c r="L806" s="993"/>
      <c r="M806" s="993"/>
      <c r="N806" s="988">
        <v>0</v>
      </c>
      <c r="O806" s="988"/>
      <c r="P806" s="988"/>
      <c r="Q806" s="988"/>
      <c r="R806" s="988"/>
      <c r="S806" s="988"/>
      <c r="T806" s="988"/>
      <c r="U806" s="988"/>
      <c r="V806" s="988"/>
      <c r="W806" s="988"/>
      <c r="X806" s="988">
        <v>0</v>
      </c>
      <c r="Y806" s="988"/>
      <c r="Z806" s="988"/>
      <c r="AA806" s="988"/>
      <c r="AB806" s="988"/>
      <c r="AC806" s="988"/>
      <c r="AD806" s="988"/>
      <c r="AE806" s="988"/>
      <c r="AF806" s="988"/>
      <c r="AG806" s="988"/>
    </row>
    <row r="807" spans="1:33" s="542" customFormat="1" ht="27" customHeight="1" x14ac:dyDescent="0.2">
      <c r="A807" s="565"/>
      <c r="D807" s="987" t="s">
        <v>293</v>
      </c>
      <c r="E807" s="987"/>
      <c r="F807" s="987"/>
      <c r="G807" s="987"/>
      <c r="H807" s="987"/>
      <c r="I807" s="987"/>
      <c r="J807" s="987"/>
      <c r="K807" s="987"/>
      <c r="L807" s="987"/>
      <c r="M807" s="987"/>
      <c r="N807" s="988">
        <v>0</v>
      </c>
      <c r="O807" s="988"/>
      <c r="P807" s="988"/>
      <c r="Q807" s="988"/>
      <c r="R807" s="988"/>
      <c r="S807" s="988"/>
      <c r="T807" s="988"/>
      <c r="U807" s="988"/>
      <c r="V807" s="988"/>
      <c r="W807" s="988"/>
      <c r="X807" s="988">
        <v>0</v>
      </c>
      <c r="Y807" s="988"/>
      <c r="Z807" s="988"/>
      <c r="AA807" s="988"/>
      <c r="AB807" s="988"/>
      <c r="AC807" s="988"/>
      <c r="AD807" s="988"/>
      <c r="AE807" s="988"/>
      <c r="AF807" s="988"/>
      <c r="AG807" s="988"/>
    </row>
    <row r="808" spans="1:33" s="542" customFormat="1" ht="27" customHeight="1" x14ac:dyDescent="0.2">
      <c r="A808" s="565"/>
      <c r="D808" s="993" t="s">
        <v>294</v>
      </c>
      <c r="E808" s="993"/>
      <c r="F808" s="993"/>
      <c r="G808" s="993"/>
      <c r="H808" s="993"/>
      <c r="I808" s="993"/>
      <c r="J808" s="993"/>
      <c r="K808" s="993"/>
      <c r="L808" s="993"/>
      <c r="M808" s="993"/>
      <c r="N808" s="988">
        <v>0</v>
      </c>
      <c r="O808" s="988"/>
      <c r="P808" s="988"/>
      <c r="Q808" s="988"/>
      <c r="R808" s="988"/>
      <c r="S808" s="988"/>
      <c r="T808" s="988"/>
      <c r="U808" s="988"/>
      <c r="V808" s="988"/>
      <c r="W808" s="988"/>
      <c r="X808" s="988">
        <v>0</v>
      </c>
      <c r="Y808" s="988"/>
      <c r="Z808" s="988"/>
      <c r="AA808" s="988"/>
      <c r="AB808" s="988"/>
      <c r="AC808" s="988"/>
      <c r="AD808" s="988"/>
      <c r="AE808" s="988"/>
      <c r="AF808" s="988"/>
      <c r="AG808" s="988"/>
    </row>
    <row r="809" spans="1:33" s="542" customFormat="1" ht="27" customHeight="1" thickBot="1" x14ac:dyDescent="0.25">
      <c r="A809" s="565"/>
      <c r="D809" s="992" t="s">
        <v>295</v>
      </c>
      <c r="E809" s="992"/>
      <c r="F809" s="992"/>
      <c r="G809" s="992"/>
      <c r="H809" s="992"/>
      <c r="I809" s="992"/>
      <c r="J809" s="992"/>
      <c r="K809" s="992"/>
      <c r="L809" s="992"/>
      <c r="M809" s="992"/>
      <c r="N809" s="1093">
        <v>0</v>
      </c>
      <c r="O809" s="1093"/>
      <c r="P809" s="1093"/>
      <c r="Q809" s="1093"/>
      <c r="R809" s="1093"/>
      <c r="S809" s="1093"/>
      <c r="T809" s="1093"/>
      <c r="U809" s="1093"/>
      <c r="V809" s="1093"/>
      <c r="W809" s="1093"/>
      <c r="X809" s="1093">
        <v>0</v>
      </c>
      <c r="Y809" s="1093"/>
      <c r="Z809" s="1093"/>
      <c r="AA809" s="1093"/>
      <c r="AB809" s="1093"/>
      <c r="AC809" s="1093"/>
      <c r="AD809" s="1093"/>
      <c r="AE809" s="1093"/>
      <c r="AF809" s="1093"/>
      <c r="AG809" s="1093"/>
    </row>
    <row r="810" spans="1:33" ht="14.25" customHeight="1" x14ac:dyDescent="0.2">
      <c r="D810" s="575"/>
      <c r="E810" s="575"/>
      <c r="F810" s="575"/>
      <c r="G810" s="575"/>
      <c r="H810" s="575"/>
      <c r="I810" s="575"/>
      <c r="J810" s="575"/>
      <c r="K810" s="575"/>
      <c r="L810" s="575"/>
      <c r="M810" s="575"/>
    </row>
    <row r="811" spans="1:33" ht="14.25" customHeight="1" x14ac:dyDescent="0.2">
      <c r="D811" s="982" t="s">
        <v>1337</v>
      </c>
      <c r="E811" s="982"/>
      <c r="F811" s="982"/>
      <c r="G811" s="982"/>
      <c r="H811" s="982"/>
      <c r="I811" s="982"/>
      <c r="J811" s="982"/>
      <c r="K811" s="982"/>
      <c r="L811" s="982"/>
      <c r="M811" s="982"/>
      <c r="N811" s="982"/>
      <c r="O811" s="982"/>
      <c r="P811" s="982"/>
      <c r="Q811" s="982"/>
      <c r="R811" s="982"/>
      <c r="S811" s="982"/>
      <c r="T811" s="982"/>
      <c r="U811" s="982"/>
      <c r="V811" s="982"/>
      <c r="W811" s="982"/>
      <c r="X811" s="982"/>
      <c r="Y811" s="982"/>
      <c r="Z811" s="982"/>
      <c r="AA811" s="982"/>
      <c r="AB811" s="982"/>
      <c r="AC811" s="982"/>
      <c r="AD811" s="982"/>
      <c r="AE811" s="982"/>
      <c r="AF811" s="982"/>
      <c r="AG811" s="982"/>
    </row>
    <row r="812" spans="1:33" ht="14.25" customHeight="1" thickBot="1" x14ac:dyDescent="0.25">
      <c r="D812" s="575"/>
      <c r="E812" s="575"/>
      <c r="F812" s="575"/>
      <c r="G812" s="575"/>
      <c r="H812" s="575"/>
      <c r="I812" s="575"/>
      <c r="J812" s="575"/>
      <c r="K812" s="575"/>
      <c r="L812" s="575"/>
      <c r="M812" s="575"/>
    </row>
    <row r="813" spans="1:33" ht="14.25" customHeight="1" thickBot="1" x14ac:dyDescent="0.25">
      <c r="A813" s="549">
        <v>38</v>
      </c>
      <c r="D813" s="1082" t="s">
        <v>131</v>
      </c>
      <c r="E813" s="1083"/>
      <c r="F813" s="1083"/>
      <c r="G813" s="1083"/>
      <c r="H813" s="1083"/>
      <c r="I813" s="1083"/>
      <c r="J813" s="1083"/>
      <c r="K813" s="1083"/>
      <c r="L813" s="1083"/>
      <c r="M813" s="1084"/>
      <c r="N813" s="1040" t="s">
        <v>2</v>
      </c>
      <c r="O813" s="1041"/>
      <c r="P813" s="1041"/>
      <c r="Q813" s="1041"/>
      <c r="R813" s="1041"/>
      <c r="S813" s="1041"/>
      <c r="T813" s="1041"/>
      <c r="U813" s="1041"/>
      <c r="V813" s="1041"/>
      <c r="W813" s="1041"/>
      <c r="X813" s="1040" t="s">
        <v>3</v>
      </c>
      <c r="Y813" s="1041"/>
      <c r="Z813" s="1041"/>
      <c r="AA813" s="1041"/>
      <c r="AB813" s="1041"/>
      <c r="AC813" s="1041"/>
      <c r="AD813" s="1041"/>
      <c r="AE813" s="1041"/>
      <c r="AF813" s="1041"/>
      <c r="AG813" s="1042"/>
    </row>
    <row r="814" spans="1:33" ht="14.25" customHeight="1" thickBot="1" x14ac:dyDescent="0.25">
      <c r="D814" s="1082"/>
      <c r="E814" s="1083"/>
      <c r="F814" s="1083"/>
      <c r="G814" s="1083"/>
      <c r="H814" s="1083"/>
      <c r="I814" s="1083"/>
      <c r="J814" s="1083"/>
      <c r="K814" s="1083"/>
      <c r="L814" s="1083"/>
      <c r="M814" s="1084"/>
      <c r="N814" s="1043"/>
      <c r="O814" s="1044"/>
      <c r="P814" s="1044"/>
      <c r="Q814" s="1044"/>
      <c r="R814" s="1044"/>
      <c r="S814" s="1044"/>
      <c r="T814" s="1044"/>
      <c r="U814" s="1044"/>
      <c r="V814" s="1044"/>
      <c r="W814" s="1044"/>
      <c r="X814" s="1043"/>
      <c r="Y814" s="1044"/>
      <c r="Z814" s="1044"/>
      <c r="AA814" s="1044"/>
      <c r="AB814" s="1044"/>
      <c r="AC814" s="1044"/>
      <c r="AD814" s="1044"/>
      <c r="AE814" s="1044"/>
      <c r="AF814" s="1044"/>
      <c r="AG814" s="1045"/>
    </row>
    <row r="815" spans="1:33" ht="26.25" customHeight="1" x14ac:dyDescent="0.2">
      <c r="D815" s="1085" t="s">
        <v>297</v>
      </c>
      <c r="E815" s="1086"/>
      <c r="F815" s="1086"/>
      <c r="G815" s="1086"/>
      <c r="H815" s="1086"/>
      <c r="I815" s="1086"/>
      <c r="J815" s="1086"/>
      <c r="K815" s="1086"/>
      <c r="L815" s="1086"/>
      <c r="M815" s="1087"/>
      <c r="N815" s="1088">
        <v>1288176</v>
      </c>
      <c r="O815" s="1088"/>
      <c r="P815" s="1088"/>
      <c r="Q815" s="1088"/>
      <c r="R815" s="1088"/>
      <c r="S815" s="1088"/>
      <c r="T815" s="1088"/>
      <c r="U815" s="1088"/>
      <c r="V815" s="1088"/>
      <c r="W815" s="1088"/>
      <c r="X815" s="1088">
        <v>933884</v>
      </c>
      <c r="Y815" s="1088"/>
      <c r="Z815" s="1088"/>
      <c r="AA815" s="1088"/>
      <c r="AB815" s="1088"/>
      <c r="AC815" s="1088"/>
      <c r="AD815" s="1088"/>
      <c r="AE815" s="1088"/>
      <c r="AF815" s="1088"/>
      <c r="AG815" s="1088"/>
    </row>
    <row r="816" spans="1:33" ht="26.25" customHeight="1" x14ac:dyDescent="0.2">
      <c r="D816" s="1000" t="s">
        <v>298</v>
      </c>
      <c r="E816" s="1001"/>
      <c r="F816" s="1001"/>
      <c r="G816" s="1001"/>
      <c r="H816" s="1001"/>
      <c r="I816" s="1001"/>
      <c r="J816" s="1001"/>
      <c r="K816" s="1001"/>
      <c r="L816" s="1001"/>
      <c r="M816" s="1002"/>
      <c r="N816" s="1089">
        <v>45392</v>
      </c>
      <c r="O816" s="1089"/>
      <c r="P816" s="1089"/>
      <c r="Q816" s="1089"/>
      <c r="R816" s="1089"/>
      <c r="S816" s="1089"/>
      <c r="T816" s="1089"/>
      <c r="U816" s="1089"/>
      <c r="V816" s="1089"/>
      <c r="W816" s="1089"/>
      <c r="X816" s="1089">
        <v>23106</v>
      </c>
      <c r="Y816" s="1089"/>
      <c r="Z816" s="1089"/>
      <c r="AA816" s="1089"/>
      <c r="AB816" s="1089"/>
      <c r="AC816" s="1089"/>
      <c r="AD816" s="1089"/>
      <c r="AE816" s="1089"/>
      <c r="AF816" s="1089"/>
      <c r="AG816" s="1089"/>
    </row>
    <row r="817" spans="1:33" ht="26.25" customHeight="1" x14ac:dyDescent="0.2">
      <c r="D817" s="1000" t="s">
        <v>299</v>
      </c>
      <c r="E817" s="1001"/>
      <c r="F817" s="1001"/>
      <c r="G817" s="1001"/>
      <c r="H817" s="1001"/>
      <c r="I817" s="1001"/>
      <c r="J817" s="1001"/>
      <c r="K817" s="1001"/>
      <c r="L817" s="1001"/>
      <c r="M817" s="1002"/>
      <c r="N817" s="1089">
        <v>25</v>
      </c>
      <c r="O817" s="1089"/>
      <c r="P817" s="1089"/>
      <c r="Q817" s="1089"/>
      <c r="R817" s="1089"/>
      <c r="S817" s="1089"/>
      <c r="T817" s="1089"/>
      <c r="U817" s="1089"/>
      <c r="V817" s="1089"/>
      <c r="W817" s="1089"/>
      <c r="X817" s="1089">
        <v>14</v>
      </c>
      <c r="Y817" s="1089"/>
      <c r="Z817" s="1089"/>
      <c r="AA817" s="1089"/>
      <c r="AB817" s="1089"/>
      <c r="AC817" s="1089"/>
      <c r="AD817" s="1089"/>
      <c r="AE817" s="1089"/>
      <c r="AF817" s="1089"/>
      <c r="AG817" s="1089"/>
    </row>
    <row r="818" spans="1:33" ht="26.25" customHeight="1" x14ac:dyDescent="0.2">
      <c r="D818" s="1000" t="s">
        <v>300</v>
      </c>
      <c r="E818" s="1001"/>
      <c r="F818" s="1001"/>
      <c r="G818" s="1001"/>
      <c r="H818" s="1001"/>
      <c r="I818" s="1001"/>
      <c r="J818" s="1001"/>
      <c r="K818" s="1001"/>
      <c r="L818" s="1001"/>
      <c r="M818" s="1002"/>
      <c r="N818" s="1072">
        <v>0</v>
      </c>
      <c r="O818" s="1072"/>
      <c r="P818" s="1072"/>
      <c r="Q818" s="1072"/>
      <c r="R818" s="1072"/>
      <c r="S818" s="1072"/>
      <c r="T818" s="1072"/>
      <c r="U818" s="1072"/>
      <c r="V818" s="1072"/>
      <c r="W818" s="1072"/>
      <c r="X818" s="1072">
        <v>0</v>
      </c>
      <c r="Y818" s="1072"/>
      <c r="Z818" s="1072"/>
      <c r="AA818" s="1072"/>
      <c r="AB818" s="1072"/>
      <c r="AC818" s="1072"/>
      <c r="AD818" s="1072"/>
      <c r="AE818" s="1072"/>
      <c r="AF818" s="1072"/>
      <c r="AG818" s="1072"/>
    </row>
    <row r="819" spans="1:33" ht="26.25" customHeight="1" x14ac:dyDescent="0.2">
      <c r="D819" s="1000" t="s">
        <v>301</v>
      </c>
      <c r="E819" s="1001"/>
      <c r="F819" s="1001"/>
      <c r="G819" s="1001"/>
      <c r="H819" s="1001"/>
      <c r="I819" s="1001"/>
      <c r="J819" s="1001"/>
      <c r="K819" s="1001"/>
      <c r="L819" s="1001"/>
      <c r="M819" s="1002"/>
      <c r="N819" s="1072">
        <v>0</v>
      </c>
      <c r="O819" s="1072"/>
      <c r="P819" s="1072"/>
      <c r="Q819" s="1072"/>
      <c r="R819" s="1072"/>
      <c r="S819" s="1072"/>
      <c r="T819" s="1072"/>
      <c r="U819" s="1072"/>
      <c r="V819" s="1072"/>
      <c r="W819" s="1072"/>
      <c r="X819" s="1072">
        <v>0</v>
      </c>
      <c r="Y819" s="1072"/>
      <c r="Z819" s="1072"/>
      <c r="AA819" s="1072"/>
      <c r="AB819" s="1072"/>
      <c r="AC819" s="1072"/>
      <c r="AD819" s="1072"/>
      <c r="AE819" s="1072"/>
      <c r="AF819" s="1072"/>
      <c r="AG819" s="1072"/>
    </row>
    <row r="820" spans="1:33" ht="26.25" customHeight="1" thickBot="1" x14ac:dyDescent="0.25">
      <c r="D820" s="1000" t="s">
        <v>302</v>
      </c>
      <c r="E820" s="1001"/>
      <c r="F820" s="1001"/>
      <c r="G820" s="1001"/>
      <c r="H820" s="1001"/>
      <c r="I820" s="1001"/>
      <c r="J820" s="1001"/>
      <c r="K820" s="1001"/>
      <c r="L820" s="1001"/>
      <c r="M820" s="1002"/>
      <c r="N820" s="1073">
        <v>3187</v>
      </c>
      <c r="O820" s="1073"/>
      <c r="P820" s="1073"/>
      <c r="Q820" s="1073"/>
      <c r="R820" s="1073"/>
      <c r="S820" s="1073"/>
      <c r="T820" s="1073"/>
      <c r="U820" s="1073"/>
      <c r="V820" s="1073"/>
      <c r="W820" s="1073"/>
      <c r="X820" s="1073">
        <v>6464</v>
      </c>
      <c r="Y820" s="1073"/>
      <c r="Z820" s="1073"/>
      <c r="AA820" s="1073"/>
      <c r="AB820" s="1073"/>
      <c r="AC820" s="1073"/>
      <c r="AD820" s="1073"/>
      <c r="AE820" s="1073"/>
      <c r="AF820" s="1073"/>
      <c r="AG820" s="1073"/>
    </row>
    <row r="821" spans="1:33" ht="26.25" customHeight="1" thickBot="1" x14ac:dyDescent="0.25">
      <c r="D821" s="1090" t="s">
        <v>303</v>
      </c>
      <c r="E821" s="1091"/>
      <c r="F821" s="1091"/>
      <c r="G821" s="1091"/>
      <c r="H821" s="1091"/>
      <c r="I821" s="1091"/>
      <c r="J821" s="1091"/>
      <c r="K821" s="1091"/>
      <c r="L821" s="1091"/>
      <c r="M821" s="1092"/>
      <c r="N821" s="1074">
        <v>1336780</v>
      </c>
      <c r="O821" s="1074"/>
      <c r="P821" s="1074"/>
      <c r="Q821" s="1074"/>
      <c r="R821" s="1074"/>
      <c r="S821" s="1074"/>
      <c r="T821" s="1074"/>
      <c r="U821" s="1074"/>
      <c r="V821" s="1074"/>
      <c r="W821" s="1074"/>
      <c r="X821" s="1074">
        <v>963468</v>
      </c>
      <c r="Y821" s="1074"/>
      <c r="Z821" s="1074"/>
      <c r="AA821" s="1074"/>
      <c r="AB821" s="1074"/>
      <c r="AC821" s="1074"/>
      <c r="AD821" s="1074"/>
      <c r="AE821" s="1074"/>
      <c r="AF821" s="1074"/>
      <c r="AG821" s="1074"/>
    </row>
    <row r="824" spans="1:33" ht="14.25" customHeight="1" x14ac:dyDescent="0.2">
      <c r="D824" s="1075" t="s">
        <v>1338</v>
      </c>
      <c r="E824" s="1075"/>
      <c r="F824" s="1075"/>
      <c r="G824" s="1075"/>
      <c r="H824" s="1075"/>
      <c r="I824" s="1075"/>
      <c r="J824" s="1075"/>
      <c r="K824" s="1075"/>
      <c r="L824" s="1075"/>
      <c r="M824" s="1075"/>
      <c r="N824" s="1075"/>
      <c r="O824" s="1075"/>
      <c r="P824" s="1075"/>
      <c r="Q824" s="1075"/>
      <c r="R824" s="1075"/>
      <c r="S824" s="1075"/>
      <c r="T824" s="1075"/>
      <c r="U824" s="1075"/>
      <c r="V824" s="1075"/>
      <c r="W824" s="1075"/>
      <c r="X824" s="1075"/>
      <c r="Y824" s="1075"/>
      <c r="Z824" s="1075"/>
      <c r="AA824" s="1075"/>
      <c r="AB824" s="1075"/>
      <c r="AC824" s="1075"/>
      <c r="AD824" s="1075"/>
      <c r="AE824" s="1075"/>
      <c r="AF824" s="1075"/>
      <c r="AG824" s="1075"/>
    </row>
    <row r="826" spans="1:33" ht="14.25" customHeight="1" x14ac:dyDescent="0.2">
      <c r="D826" s="982" t="s">
        <v>1339</v>
      </c>
      <c r="E826" s="982"/>
      <c r="F826" s="982"/>
      <c r="G826" s="982"/>
      <c r="H826" s="982"/>
      <c r="I826" s="982"/>
      <c r="J826" s="982"/>
      <c r="K826" s="982"/>
      <c r="L826" s="982"/>
      <c r="M826" s="982"/>
      <c r="N826" s="982"/>
      <c r="O826" s="982"/>
      <c r="P826" s="982"/>
      <c r="Q826" s="982"/>
      <c r="R826" s="982"/>
      <c r="S826" s="982"/>
      <c r="T826" s="982"/>
      <c r="U826" s="982"/>
      <c r="V826" s="982"/>
      <c r="W826" s="982"/>
      <c r="X826" s="982"/>
      <c r="Y826" s="982"/>
      <c r="Z826" s="982"/>
      <c r="AA826" s="982"/>
      <c r="AB826" s="982"/>
      <c r="AC826" s="982"/>
      <c r="AD826" s="982"/>
      <c r="AE826" s="982"/>
      <c r="AF826" s="982"/>
      <c r="AG826" s="982"/>
    </row>
    <row r="827" spans="1:33" ht="14.25" customHeight="1" thickBot="1" x14ac:dyDescent="0.25"/>
    <row r="828" spans="1:33" ht="14.25" customHeight="1" x14ac:dyDescent="0.2">
      <c r="A828" s="549">
        <v>39</v>
      </c>
      <c r="D828" s="1260" t="s">
        <v>131</v>
      </c>
      <c r="E828" s="1261"/>
      <c r="F828" s="1261"/>
      <c r="G828" s="1261"/>
      <c r="H828" s="1261"/>
      <c r="I828" s="1261"/>
      <c r="J828" s="1261"/>
      <c r="K828" s="1261"/>
      <c r="L828" s="1261"/>
      <c r="M828" s="1262"/>
      <c r="N828" s="1040" t="s">
        <v>2</v>
      </c>
      <c r="O828" s="1041"/>
      <c r="P828" s="1041"/>
      <c r="Q828" s="1041"/>
      <c r="R828" s="1041"/>
      <c r="S828" s="1041"/>
      <c r="T828" s="1041"/>
      <c r="U828" s="1041"/>
      <c r="V828" s="1041"/>
      <c r="W828" s="1041"/>
      <c r="X828" s="1040" t="s">
        <v>3</v>
      </c>
      <c r="Y828" s="1041"/>
      <c r="Z828" s="1041"/>
      <c r="AA828" s="1041"/>
      <c r="AB828" s="1041"/>
      <c r="AC828" s="1041"/>
      <c r="AD828" s="1041"/>
      <c r="AE828" s="1041"/>
      <c r="AF828" s="1041"/>
      <c r="AG828" s="1042"/>
    </row>
    <row r="829" spans="1:33" ht="14.25" customHeight="1" thickBot="1" x14ac:dyDescent="0.25">
      <c r="D829" s="1263"/>
      <c r="E829" s="1264"/>
      <c r="F829" s="1264"/>
      <c r="G829" s="1264"/>
      <c r="H829" s="1264"/>
      <c r="I829" s="1264"/>
      <c r="J829" s="1264"/>
      <c r="K829" s="1264"/>
      <c r="L829" s="1264"/>
      <c r="M829" s="1265"/>
      <c r="N829" s="1043"/>
      <c r="O829" s="1044"/>
      <c r="P829" s="1044"/>
      <c r="Q829" s="1044"/>
      <c r="R829" s="1044"/>
      <c r="S829" s="1044"/>
      <c r="T829" s="1044"/>
      <c r="U829" s="1044"/>
      <c r="V829" s="1044"/>
      <c r="W829" s="1044"/>
      <c r="X829" s="1043"/>
      <c r="Y829" s="1044"/>
      <c r="Z829" s="1044"/>
      <c r="AA829" s="1044"/>
      <c r="AB829" s="1044"/>
      <c r="AC829" s="1044"/>
      <c r="AD829" s="1044"/>
      <c r="AE829" s="1044"/>
      <c r="AF829" s="1044"/>
      <c r="AG829" s="1045"/>
    </row>
    <row r="830" spans="1:33" s="17" customFormat="1" ht="29.25" customHeight="1" x14ac:dyDescent="0.25">
      <c r="A830" s="572"/>
      <c r="D830" s="1062" t="s">
        <v>305</v>
      </c>
      <c r="E830" s="1063"/>
      <c r="F830" s="1063"/>
      <c r="G830" s="1063"/>
      <c r="H830" s="1063"/>
      <c r="I830" s="1063"/>
      <c r="J830" s="1063"/>
      <c r="K830" s="1063"/>
      <c r="L830" s="1063"/>
      <c r="M830" s="1064"/>
      <c r="N830" s="988">
        <v>232734</v>
      </c>
      <c r="O830" s="988"/>
      <c r="P830" s="988"/>
      <c r="Q830" s="988"/>
      <c r="R830" s="988"/>
      <c r="S830" s="988"/>
      <c r="T830" s="988"/>
      <c r="U830" s="988"/>
      <c r="V830" s="988"/>
      <c r="W830" s="988"/>
      <c r="X830" s="988">
        <v>195643</v>
      </c>
      <c r="Y830" s="988"/>
      <c r="Z830" s="988"/>
      <c r="AA830" s="988"/>
      <c r="AB830" s="988"/>
      <c r="AC830" s="988"/>
      <c r="AD830" s="988"/>
      <c r="AE830" s="988"/>
      <c r="AF830" s="988"/>
      <c r="AG830" s="988"/>
    </row>
    <row r="831" spans="1:33" s="17" customFormat="1" ht="29.25" customHeight="1" x14ac:dyDescent="0.25">
      <c r="A831" s="572"/>
      <c r="D831" s="1000" t="s">
        <v>1702</v>
      </c>
      <c r="E831" s="1001"/>
      <c r="F831" s="1001"/>
      <c r="G831" s="1001"/>
      <c r="H831" s="1001"/>
      <c r="I831" s="1001"/>
      <c r="J831" s="1001"/>
      <c r="K831" s="1001"/>
      <c r="L831" s="1001"/>
      <c r="M831" s="1002"/>
      <c r="N831" s="988">
        <v>0</v>
      </c>
      <c r="O831" s="988"/>
      <c r="P831" s="988"/>
      <c r="Q831" s="988"/>
      <c r="R831" s="988"/>
      <c r="S831" s="988"/>
      <c r="T831" s="988"/>
      <c r="U831" s="988"/>
      <c r="V831" s="988"/>
      <c r="W831" s="988"/>
      <c r="X831" s="988">
        <v>0</v>
      </c>
      <c r="Y831" s="988"/>
      <c r="Z831" s="988"/>
      <c r="AA831" s="988"/>
      <c r="AB831" s="988"/>
      <c r="AC831" s="988"/>
      <c r="AD831" s="988"/>
      <c r="AE831" s="988"/>
      <c r="AF831" s="988"/>
      <c r="AG831" s="988"/>
    </row>
    <row r="832" spans="1:33" s="17" customFormat="1" ht="29.25" customHeight="1" x14ac:dyDescent="0.25">
      <c r="A832" s="572"/>
      <c r="D832" s="1000" t="s">
        <v>307</v>
      </c>
      <c r="E832" s="1001"/>
      <c r="F832" s="1001"/>
      <c r="G832" s="1001"/>
      <c r="H832" s="1001"/>
      <c r="I832" s="1001"/>
      <c r="J832" s="1001"/>
      <c r="K832" s="1001"/>
      <c r="L832" s="1001"/>
      <c r="M832" s="1002"/>
      <c r="N832" s="1003">
        <v>0</v>
      </c>
      <c r="O832" s="1004"/>
      <c r="P832" s="1004"/>
      <c r="Q832" s="1004"/>
      <c r="R832" s="1004"/>
      <c r="S832" s="1004"/>
      <c r="T832" s="1004"/>
      <c r="U832" s="1004"/>
      <c r="V832" s="1004"/>
      <c r="W832" s="1005"/>
      <c r="X832" s="1003">
        <v>0</v>
      </c>
      <c r="Y832" s="1004"/>
      <c r="Z832" s="1004"/>
      <c r="AA832" s="1004"/>
      <c r="AB832" s="1004"/>
      <c r="AC832" s="1004"/>
      <c r="AD832" s="1004"/>
      <c r="AE832" s="1004"/>
      <c r="AF832" s="1004"/>
      <c r="AG832" s="1005"/>
    </row>
    <row r="833" spans="1:33" s="17" customFormat="1" ht="29.25" customHeight="1" x14ac:dyDescent="0.25">
      <c r="A833" s="572"/>
      <c r="D833" s="1000" t="s">
        <v>308</v>
      </c>
      <c r="E833" s="1001"/>
      <c r="F833" s="1001"/>
      <c r="G833" s="1001"/>
      <c r="H833" s="1001"/>
      <c r="I833" s="1001"/>
      <c r="J833" s="1001"/>
      <c r="K833" s="1001"/>
      <c r="L833" s="1001"/>
      <c r="M833" s="1002"/>
      <c r="N833" s="994">
        <v>0</v>
      </c>
      <c r="O833" s="995"/>
      <c r="P833" s="995"/>
      <c r="Q833" s="995"/>
      <c r="R833" s="995"/>
      <c r="S833" s="995"/>
      <c r="T833" s="995"/>
      <c r="U833" s="995"/>
      <c r="V833" s="995"/>
      <c r="W833" s="996"/>
      <c r="X833" s="994">
        <v>0</v>
      </c>
      <c r="Y833" s="995"/>
      <c r="Z833" s="995"/>
      <c r="AA833" s="995"/>
      <c r="AB833" s="995"/>
      <c r="AC833" s="995"/>
      <c r="AD833" s="995"/>
      <c r="AE833" s="995"/>
      <c r="AF833" s="995"/>
      <c r="AG833" s="996"/>
    </row>
    <row r="834" spans="1:33" s="17" customFormat="1" ht="29.25" customHeight="1" x14ac:dyDescent="0.25">
      <c r="A834" s="572"/>
      <c r="D834" s="1000" t="s">
        <v>309</v>
      </c>
      <c r="E834" s="1001"/>
      <c r="F834" s="1001"/>
      <c r="G834" s="1001"/>
      <c r="H834" s="1001"/>
      <c r="I834" s="1001"/>
      <c r="J834" s="1001"/>
      <c r="K834" s="1001"/>
      <c r="L834" s="1001"/>
      <c r="M834" s="1002"/>
      <c r="N834" s="994">
        <v>0</v>
      </c>
      <c r="O834" s="995"/>
      <c r="P834" s="995"/>
      <c r="Q834" s="995"/>
      <c r="R834" s="995"/>
      <c r="S834" s="995"/>
      <c r="T834" s="995"/>
      <c r="U834" s="995"/>
      <c r="V834" s="995"/>
      <c r="W834" s="996"/>
      <c r="X834" s="994">
        <v>0</v>
      </c>
      <c r="Y834" s="995"/>
      <c r="Z834" s="995"/>
      <c r="AA834" s="995"/>
      <c r="AB834" s="995"/>
      <c r="AC834" s="995"/>
      <c r="AD834" s="995"/>
      <c r="AE834" s="995"/>
      <c r="AF834" s="995"/>
      <c r="AG834" s="996"/>
    </row>
    <row r="835" spans="1:33" s="17" customFormat="1" ht="29.25" customHeight="1" x14ac:dyDescent="0.25">
      <c r="A835" s="572"/>
      <c r="D835" s="1000" t="s">
        <v>310</v>
      </c>
      <c r="E835" s="1001"/>
      <c r="F835" s="1001"/>
      <c r="G835" s="1001"/>
      <c r="H835" s="1001"/>
      <c r="I835" s="1001"/>
      <c r="J835" s="1001"/>
      <c r="K835" s="1001"/>
      <c r="L835" s="1001"/>
      <c r="M835" s="1002"/>
      <c r="N835" s="994">
        <v>0</v>
      </c>
      <c r="O835" s="995"/>
      <c r="P835" s="995"/>
      <c r="Q835" s="995"/>
      <c r="R835" s="995"/>
      <c r="S835" s="995"/>
      <c r="T835" s="995"/>
      <c r="U835" s="995"/>
      <c r="V835" s="995"/>
      <c r="W835" s="996"/>
      <c r="X835" s="994">
        <v>0</v>
      </c>
      <c r="Y835" s="995"/>
      <c r="Z835" s="995"/>
      <c r="AA835" s="995"/>
      <c r="AB835" s="995"/>
      <c r="AC835" s="995"/>
      <c r="AD835" s="995"/>
      <c r="AE835" s="995"/>
      <c r="AF835" s="995"/>
      <c r="AG835" s="996"/>
    </row>
    <row r="836" spans="1:33" s="17" customFormat="1" ht="29.25" customHeight="1" x14ac:dyDescent="0.25">
      <c r="A836" s="572"/>
      <c r="D836" s="1000" t="s">
        <v>311</v>
      </c>
      <c r="E836" s="1001"/>
      <c r="F836" s="1001"/>
      <c r="G836" s="1001"/>
      <c r="H836" s="1001"/>
      <c r="I836" s="1001"/>
      <c r="J836" s="1001"/>
      <c r="K836" s="1001"/>
      <c r="L836" s="1001"/>
      <c r="M836" s="1002"/>
      <c r="N836" s="994">
        <v>0</v>
      </c>
      <c r="O836" s="995"/>
      <c r="P836" s="995"/>
      <c r="Q836" s="995"/>
      <c r="R836" s="995"/>
      <c r="S836" s="995"/>
      <c r="T836" s="995"/>
      <c r="U836" s="995"/>
      <c r="V836" s="995"/>
      <c r="W836" s="996"/>
      <c r="X836" s="994">
        <v>0</v>
      </c>
      <c r="Y836" s="995"/>
      <c r="Z836" s="995"/>
      <c r="AA836" s="995"/>
      <c r="AB836" s="995"/>
      <c r="AC836" s="995"/>
      <c r="AD836" s="995"/>
      <c r="AE836" s="995"/>
      <c r="AF836" s="995"/>
      <c r="AG836" s="996"/>
    </row>
    <row r="837" spans="1:33" s="17" customFormat="1" ht="29.25" customHeight="1" x14ac:dyDescent="0.25">
      <c r="A837" s="572"/>
      <c r="D837" s="1076" t="s">
        <v>2008</v>
      </c>
      <c r="E837" s="1076"/>
      <c r="F837" s="1076"/>
      <c r="G837" s="1076"/>
      <c r="H837" s="1076"/>
      <c r="I837" s="1076"/>
      <c r="J837" s="1076"/>
      <c r="K837" s="1076"/>
      <c r="L837" s="1076"/>
      <c r="M837" s="1076"/>
      <c r="N837" s="994">
        <v>8198</v>
      </c>
      <c r="O837" s="995"/>
      <c r="P837" s="995"/>
      <c r="Q837" s="995"/>
      <c r="R837" s="995"/>
      <c r="S837" s="995"/>
      <c r="T837" s="995"/>
      <c r="U837" s="995"/>
      <c r="V837" s="995"/>
      <c r="W837" s="996"/>
      <c r="X837" s="994">
        <v>5125.5200000000004</v>
      </c>
      <c r="Y837" s="995"/>
      <c r="Z837" s="995"/>
      <c r="AA837" s="995"/>
      <c r="AB837" s="995"/>
      <c r="AC837" s="995"/>
      <c r="AD837" s="995"/>
      <c r="AE837" s="995"/>
      <c r="AF837" s="995"/>
      <c r="AG837" s="996"/>
    </row>
    <row r="838" spans="1:33" s="17" customFormat="1" ht="29.25" customHeight="1" x14ac:dyDescent="0.25">
      <c r="A838" s="572"/>
      <c r="D838" s="1076" t="s">
        <v>2009</v>
      </c>
      <c r="E838" s="1076"/>
      <c r="F838" s="1076"/>
      <c r="G838" s="1076"/>
      <c r="H838" s="1076"/>
      <c r="I838" s="1076"/>
      <c r="J838" s="1076"/>
      <c r="K838" s="1076"/>
      <c r="L838" s="1076"/>
      <c r="M838" s="1076"/>
      <c r="N838" s="988">
        <v>9452</v>
      </c>
      <c r="O838" s="988"/>
      <c r="P838" s="988"/>
      <c r="Q838" s="988"/>
      <c r="R838" s="988"/>
      <c r="S838" s="988"/>
      <c r="T838" s="988"/>
      <c r="U838" s="988"/>
      <c r="V838" s="988"/>
      <c r="W838" s="988"/>
      <c r="X838" s="988">
        <v>15253.2</v>
      </c>
      <c r="Y838" s="988"/>
      <c r="Z838" s="988"/>
      <c r="AA838" s="988"/>
      <c r="AB838" s="988"/>
      <c r="AC838" s="988"/>
      <c r="AD838" s="988"/>
      <c r="AE838" s="988"/>
      <c r="AF838" s="988"/>
      <c r="AG838" s="988"/>
    </row>
    <row r="839" spans="1:33" s="17" customFormat="1" ht="29.25" customHeight="1" x14ac:dyDescent="0.25">
      <c r="A839" s="572"/>
      <c r="D839" s="986" t="s">
        <v>285</v>
      </c>
      <c r="E839" s="987"/>
      <c r="F839" s="987"/>
      <c r="G839" s="987"/>
      <c r="H839" s="987"/>
      <c r="I839" s="987"/>
      <c r="J839" s="987"/>
      <c r="K839" s="987"/>
      <c r="L839" s="987"/>
      <c r="M839" s="987"/>
      <c r="N839" s="988">
        <v>95.6</v>
      </c>
      <c r="O839" s="988"/>
      <c r="P839" s="988"/>
      <c r="Q839" s="988"/>
      <c r="R839" s="988"/>
      <c r="S839" s="988"/>
      <c r="T839" s="988"/>
      <c r="U839" s="988"/>
      <c r="V839" s="988"/>
      <c r="W839" s="988"/>
      <c r="X839" s="988">
        <v>390.02</v>
      </c>
      <c r="Y839" s="988"/>
      <c r="Z839" s="988"/>
      <c r="AA839" s="988"/>
      <c r="AB839" s="988"/>
      <c r="AC839" s="988"/>
      <c r="AD839" s="988"/>
      <c r="AE839" s="988"/>
      <c r="AF839" s="988"/>
      <c r="AG839" s="988"/>
    </row>
    <row r="840" spans="1:33" s="17" customFormat="1" ht="29.25" customHeight="1" x14ac:dyDescent="0.25">
      <c r="A840" s="572"/>
      <c r="D840" s="986" t="s">
        <v>2011</v>
      </c>
      <c r="E840" s="987"/>
      <c r="F840" s="987"/>
      <c r="G840" s="987"/>
      <c r="H840" s="987"/>
      <c r="I840" s="987"/>
      <c r="J840" s="987"/>
      <c r="K840" s="987"/>
      <c r="L840" s="987"/>
      <c r="M840" s="987"/>
      <c r="N840" s="988">
        <v>21536.42</v>
      </c>
      <c r="O840" s="988"/>
      <c r="P840" s="988"/>
      <c r="Q840" s="988"/>
      <c r="R840" s="988"/>
      <c r="S840" s="988"/>
      <c r="T840" s="988"/>
      <c r="U840" s="988"/>
      <c r="V840" s="988"/>
      <c r="W840" s="988"/>
      <c r="X840" s="1089">
        <v>13016.87</v>
      </c>
      <c r="Y840" s="988"/>
      <c r="Z840" s="988"/>
      <c r="AA840" s="988"/>
      <c r="AB840" s="988"/>
      <c r="AC840" s="988"/>
      <c r="AD840" s="988"/>
      <c r="AE840" s="988"/>
      <c r="AF840" s="988"/>
      <c r="AG840" s="988"/>
    </row>
    <row r="841" spans="1:33" s="17" customFormat="1" ht="29.25" customHeight="1" x14ac:dyDescent="0.25">
      <c r="A841" s="932"/>
      <c r="D841" s="986" t="s">
        <v>2010</v>
      </c>
      <c r="E841" s="987"/>
      <c r="F841" s="987"/>
      <c r="G841" s="987"/>
      <c r="H841" s="987"/>
      <c r="I841" s="987"/>
      <c r="J841" s="987"/>
      <c r="K841" s="987"/>
      <c r="L841" s="987"/>
      <c r="M841" s="987"/>
      <c r="N841" s="988">
        <v>26205.23</v>
      </c>
      <c r="O841" s="988"/>
      <c r="P841" s="988"/>
      <c r="Q841" s="988"/>
      <c r="R841" s="988"/>
      <c r="S841" s="988"/>
      <c r="T841" s="988"/>
      <c r="U841" s="988"/>
      <c r="V841" s="988"/>
      <c r="W841" s="988"/>
      <c r="X841" s="988">
        <v>24259.14</v>
      </c>
      <c r="Y841" s="988"/>
      <c r="Z841" s="988"/>
      <c r="AA841" s="988"/>
      <c r="AB841" s="988"/>
      <c r="AC841" s="988"/>
      <c r="AD841" s="988"/>
      <c r="AE841" s="988"/>
      <c r="AF841" s="988"/>
      <c r="AG841" s="988"/>
    </row>
    <row r="842" spans="1:33" s="17" customFormat="1" ht="29.25" customHeight="1" x14ac:dyDescent="0.25">
      <c r="A842" s="932"/>
      <c r="D842" s="986" t="s">
        <v>2012</v>
      </c>
      <c r="E842" s="987"/>
      <c r="F842" s="987"/>
      <c r="G842" s="987"/>
      <c r="H842" s="987"/>
      <c r="I842" s="987"/>
      <c r="J842" s="987"/>
      <c r="K842" s="987"/>
      <c r="L842" s="987"/>
      <c r="M842" s="987"/>
      <c r="N842" s="988">
        <v>161178.32</v>
      </c>
      <c r="O842" s="988"/>
      <c r="P842" s="988"/>
      <c r="Q842" s="988"/>
      <c r="R842" s="988"/>
      <c r="S842" s="988"/>
      <c r="T842" s="988"/>
      <c r="U842" s="988"/>
      <c r="V842" s="988"/>
      <c r="W842" s="988"/>
      <c r="X842" s="988">
        <v>132911.26999999999</v>
      </c>
      <c r="Y842" s="988"/>
      <c r="Z842" s="988"/>
      <c r="AA842" s="988"/>
      <c r="AB842" s="988"/>
      <c r="AC842" s="988"/>
      <c r="AD842" s="988"/>
      <c r="AE842" s="988"/>
      <c r="AF842" s="988"/>
      <c r="AG842" s="988"/>
    </row>
    <row r="843" spans="1:33" s="17" customFormat="1" ht="29.25" customHeight="1" x14ac:dyDescent="0.25">
      <c r="A843" s="932"/>
      <c r="D843" s="986" t="s">
        <v>2013</v>
      </c>
      <c r="E843" s="987"/>
      <c r="F843" s="987"/>
      <c r="G843" s="987"/>
      <c r="H843" s="987"/>
      <c r="I843" s="987"/>
      <c r="J843" s="987"/>
      <c r="K843" s="987"/>
      <c r="L843" s="987"/>
      <c r="M843" s="987"/>
      <c r="N843" s="988">
        <v>6068.429999999993</v>
      </c>
      <c r="O843" s="988"/>
      <c r="P843" s="988"/>
      <c r="Q843" s="988"/>
      <c r="R843" s="988"/>
      <c r="S843" s="988"/>
      <c r="T843" s="988"/>
      <c r="U843" s="988"/>
      <c r="V843" s="988"/>
      <c r="W843" s="988"/>
      <c r="X843" s="988">
        <v>4686.9800000000105</v>
      </c>
      <c r="Y843" s="988"/>
      <c r="Z843" s="988"/>
      <c r="AA843" s="988"/>
      <c r="AB843" s="988"/>
      <c r="AC843" s="988"/>
      <c r="AD843" s="988"/>
      <c r="AE843" s="988"/>
      <c r="AF843" s="988"/>
      <c r="AG843" s="988"/>
    </row>
    <row r="844" spans="1:33" s="17" customFormat="1" ht="29.25" customHeight="1" x14ac:dyDescent="0.25">
      <c r="A844" s="572"/>
      <c r="D844" s="1076" t="s">
        <v>313</v>
      </c>
      <c r="E844" s="1076"/>
      <c r="F844" s="1076"/>
      <c r="G844" s="1076"/>
      <c r="H844" s="1076"/>
      <c r="I844" s="1076"/>
      <c r="J844" s="1076"/>
      <c r="K844" s="1076"/>
      <c r="L844" s="1076"/>
      <c r="M844" s="1076"/>
      <c r="N844" s="988">
        <v>10083</v>
      </c>
      <c r="O844" s="988"/>
      <c r="P844" s="988"/>
      <c r="Q844" s="988"/>
      <c r="R844" s="988"/>
      <c r="S844" s="988"/>
      <c r="T844" s="988"/>
      <c r="U844" s="988"/>
      <c r="V844" s="988"/>
      <c r="W844" s="988"/>
      <c r="X844" s="988">
        <v>8444</v>
      </c>
      <c r="Y844" s="988"/>
      <c r="Z844" s="988"/>
      <c r="AA844" s="988"/>
      <c r="AB844" s="988"/>
      <c r="AC844" s="988"/>
      <c r="AD844" s="988"/>
      <c r="AE844" s="988"/>
      <c r="AF844" s="988"/>
      <c r="AG844" s="988"/>
    </row>
    <row r="845" spans="1:33" s="17" customFormat="1" ht="29.25" customHeight="1" x14ac:dyDescent="0.25">
      <c r="A845" s="572"/>
      <c r="D845" s="986" t="s">
        <v>2014</v>
      </c>
      <c r="E845" s="987"/>
      <c r="F845" s="987"/>
      <c r="G845" s="987"/>
      <c r="H845" s="987"/>
      <c r="I845" s="987"/>
      <c r="J845" s="987"/>
      <c r="K845" s="987"/>
      <c r="L845" s="987"/>
      <c r="M845" s="987"/>
      <c r="N845" s="988">
        <v>3612.37</v>
      </c>
      <c r="O845" s="988"/>
      <c r="P845" s="988"/>
      <c r="Q845" s="988"/>
      <c r="R845" s="988"/>
      <c r="S845" s="988"/>
      <c r="T845" s="988"/>
      <c r="U845" s="988"/>
      <c r="V845" s="988"/>
      <c r="W845" s="988"/>
      <c r="X845" s="988">
        <v>4513.82</v>
      </c>
      <c r="Y845" s="988"/>
      <c r="Z845" s="988"/>
      <c r="AA845" s="988"/>
      <c r="AB845" s="988"/>
      <c r="AC845" s="988"/>
      <c r="AD845" s="988"/>
      <c r="AE845" s="988"/>
      <c r="AF845" s="988"/>
      <c r="AG845" s="988"/>
    </row>
    <row r="846" spans="1:33" s="17" customFormat="1" ht="29.25" customHeight="1" x14ac:dyDescent="0.25">
      <c r="A846" s="572"/>
      <c r="D846" s="986" t="s">
        <v>2013</v>
      </c>
      <c r="E846" s="987"/>
      <c r="F846" s="987"/>
      <c r="G846" s="987"/>
      <c r="H846" s="987"/>
      <c r="I846" s="987"/>
      <c r="J846" s="987"/>
      <c r="K846" s="987"/>
      <c r="L846" s="987"/>
      <c r="M846" s="987"/>
      <c r="N846" s="988">
        <v>6470.63</v>
      </c>
      <c r="O846" s="988"/>
      <c r="P846" s="988"/>
      <c r="Q846" s="988"/>
      <c r="R846" s="988"/>
      <c r="S846" s="988"/>
      <c r="T846" s="988"/>
      <c r="U846" s="988"/>
      <c r="V846" s="988"/>
      <c r="W846" s="988"/>
      <c r="X846" s="988">
        <v>3930.1800000000003</v>
      </c>
      <c r="Y846" s="988"/>
      <c r="Z846" s="988"/>
      <c r="AA846" s="988"/>
      <c r="AB846" s="988"/>
      <c r="AC846" s="988"/>
      <c r="AD846" s="988"/>
      <c r="AE846" s="988"/>
      <c r="AF846" s="988"/>
      <c r="AG846" s="988"/>
    </row>
    <row r="847" spans="1:33" s="17" customFormat="1" ht="29.25" customHeight="1" x14ac:dyDescent="0.25">
      <c r="A847" s="572"/>
      <c r="D847" s="1266" t="s">
        <v>314</v>
      </c>
      <c r="E847" s="1267"/>
      <c r="F847" s="1267"/>
      <c r="G847" s="1267"/>
      <c r="H847" s="1267"/>
      <c r="I847" s="1267"/>
      <c r="J847" s="1267"/>
      <c r="K847" s="1267"/>
      <c r="L847" s="1267"/>
      <c r="M847" s="1268"/>
      <c r="N847" s="988">
        <v>1315</v>
      </c>
      <c r="O847" s="988"/>
      <c r="P847" s="988"/>
      <c r="Q847" s="988"/>
      <c r="R847" s="988"/>
      <c r="S847" s="988"/>
      <c r="T847" s="988"/>
      <c r="U847" s="988"/>
      <c r="V847" s="988"/>
      <c r="W847" s="988"/>
      <c r="X847" s="988">
        <v>1783</v>
      </c>
      <c r="Y847" s="988"/>
      <c r="Z847" s="988"/>
      <c r="AA847" s="988"/>
      <c r="AB847" s="988"/>
      <c r="AC847" s="988"/>
      <c r="AD847" s="988"/>
      <c r="AE847" s="988"/>
      <c r="AF847" s="988"/>
      <c r="AG847" s="988"/>
    </row>
    <row r="848" spans="1:33" s="17" customFormat="1" ht="29.25" customHeight="1" x14ac:dyDescent="0.25">
      <c r="A848" s="572"/>
      <c r="D848" s="1269" t="s">
        <v>315</v>
      </c>
      <c r="E848" s="1270"/>
      <c r="F848" s="1270"/>
      <c r="G848" s="1270"/>
      <c r="H848" s="1270"/>
      <c r="I848" s="1270"/>
      <c r="J848" s="1270"/>
      <c r="K848" s="1270"/>
      <c r="L848" s="1270"/>
      <c r="M848" s="1271"/>
      <c r="N848" s="988">
        <v>0</v>
      </c>
      <c r="O848" s="988"/>
      <c r="P848" s="988"/>
      <c r="Q848" s="988"/>
      <c r="R848" s="988"/>
      <c r="S848" s="988"/>
      <c r="T848" s="988"/>
      <c r="U848" s="988"/>
      <c r="V848" s="988"/>
      <c r="W848" s="988"/>
      <c r="X848" s="988">
        <v>0</v>
      </c>
      <c r="Y848" s="988"/>
      <c r="Z848" s="988"/>
      <c r="AA848" s="988"/>
      <c r="AB848" s="988"/>
      <c r="AC848" s="988"/>
      <c r="AD848" s="988"/>
      <c r="AE848" s="988"/>
      <c r="AF848" s="988"/>
      <c r="AG848" s="988"/>
    </row>
    <row r="849" spans="1:33" s="17" customFormat="1" ht="29.25" customHeight="1" x14ac:dyDescent="0.25">
      <c r="A849" s="572"/>
      <c r="D849" s="1000" t="s">
        <v>316</v>
      </c>
      <c r="E849" s="1001"/>
      <c r="F849" s="1001"/>
      <c r="G849" s="1001"/>
      <c r="H849" s="1001"/>
      <c r="I849" s="1001"/>
      <c r="J849" s="1001"/>
      <c r="K849" s="1001"/>
      <c r="L849" s="1001"/>
      <c r="M849" s="1002"/>
      <c r="N849" s="988">
        <v>0</v>
      </c>
      <c r="O849" s="988"/>
      <c r="P849" s="988"/>
      <c r="Q849" s="988"/>
      <c r="R849" s="988"/>
      <c r="S849" s="988"/>
      <c r="T849" s="988"/>
      <c r="U849" s="988"/>
      <c r="V849" s="988"/>
      <c r="W849" s="988"/>
      <c r="X849" s="988">
        <v>0</v>
      </c>
      <c r="Y849" s="988"/>
      <c r="Z849" s="988"/>
      <c r="AA849" s="988"/>
      <c r="AB849" s="988"/>
      <c r="AC849" s="988"/>
      <c r="AD849" s="988"/>
      <c r="AE849" s="988"/>
      <c r="AF849" s="988"/>
      <c r="AG849" s="988"/>
    </row>
    <row r="850" spans="1:33" s="17" customFormat="1" ht="29.25" customHeight="1" x14ac:dyDescent="0.25">
      <c r="A850" s="572"/>
      <c r="D850" s="1269" t="s">
        <v>317</v>
      </c>
      <c r="E850" s="1270"/>
      <c r="F850" s="1270"/>
      <c r="G850" s="1270"/>
      <c r="H850" s="1270"/>
      <c r="I850" s="1270"/>
      <c r="J850" s="1270"/>
      <c r="K850" s="1270"/>
      <c r="L850" s="1270"/>
      <c r="M850" s="1271"/>
      <c r="N850" s="988">
        <v>0</v>
      </c>
      <c r="O850" s="988"/>
      <c r="P850" s="988"/>
      <c r="Q850" s="988"/>
      <c r="R850" s="988"/>
      <c r="S850" s="988"/>
      <c r="T850" s="988"/>
      <c r="U850" s="988"/>
      <c r="V850" s="988"/>
      <c r="W850" s="988"/>
      <c r="X850" s="988">
        <v>0</v>
      </c>
      <c r="Y850" s="988"/>
      <c r="Z850" s="988"/>
      <c r="AA850" s="988"/>
      <c r="AB850" s="988"/>
      <c r="AC850" s="988"/>
      <c r="AD850" s="988"/>
      <c r="AE850" s="988"/>
      <c r="AF850" s="988"/>
      <c r="AG850" s="988"/>
    </row>
    <row r="851" spans="1:33" s="17" customFormat="1" ht="29.25" customHeight="1" x14ac:dyDescent="0.25">
      <c r="A851" s="572"/>
      <c r="D851" s="1272" t="s">
        <v>2015</v>
      </c>
      <c r="E851" s="1001"/>
      <c r="F851" s="1001"/>
      <c r="G851" s="1001"/>
      <c r="H851" s="1001"/>
      <c r="I851" s="1001"/>
      <c r="J851" s="1001"/>
      <c r="K851" s="1001"/>
      <c r="L851" s="1001"/>
      <c r="M851" s="1002"/>
      <c r="N851" s="988">
        <v>1067</v>
      </c>
      <c r="O851" s="988"/>
      <c r="P851" s="988"/>
      <c r="Q851" s="988"/>
      <c r="R851" s="988"/>
      <c r="S851" s="988"/>
      <c r="T851" s="988"/>
      <c r="U851" s="988"/>
      <c r="V851" s="988"/>
      <c r="W851" s="988"/>
      <c r="X851" s="988">
        <v>1746</v>
      </c>
      <c r="Y851" s="988"/>
      <c r="Z851" s="988"/>
      <c r="AA851" s="988"/>
      <c r="AB851" s="988"/>
      <c r="AC851" s="988"/>
      <c r="AD851" s="988"/>
      <c r="AE851" s="988"/>
      <c r="AF851" s="988"/>
      <c r="AG851" s="988"/>
    </row>
    <row r="852" spans="1:33" s="17" customFormat="1" ht="29.25" customHeight="1" x14ac:dyDescent="0.25">
      <c r="A852" s="572"/>
      <c r="D852" s="1272" t="s">
        <v>2016</v>
      </c>
      <c r="E852" s="1001"/>
      <c r="F852" s="1001"/>
      <c r="G852" s="1001"/>
      <c r="H852" s="1001"/>
      <c r="I852" s="1001"/>
      <c r="J852" s="1001"/>
      <c r="K852" s="1001"/>
      <c r="L852" s="1001"/>
      <c r="M852" s="1002"/>
      <c r="N852" s="988">
        <v>248</v>
      </c>
      <c r="O852" s="988"/>
      <c r="P852" s="988"/>
      <c r="Q852" s="988"/>
      <c r="R852" s="988"/>
      <c r="S852" s="988"/>
      <c r="T852" s="988"/>
      <c r="U852" s="988"/>
      <c r="V852" s="988"/>
      <c r="W852" s="988"/>
      <c r="X852" s="988">
        <v>37</v>
      </c>
      <c r="Y852" s="988"/>
      <c r="Z852" s="988"/>
      <c r="AA852" s="988"/>
      <c r="AB852" s="988"/>
      <c r="AC852" s="988"/>
      <c r="AD852" s="988"/>
      <c r="AE852" s="988"/>
      <c r="AF852" s="988"/>
      <c r="AG852" s="988"/>
    </row>
    <row r="853" spans="1:33" s="17" customFormat="1" ht="29.25" customHeight="1" x14ac:dyDescent="0.25">
      <c r="A853" s="572"/>
      <c r="D853" s="1266" t="s">
        <v>318</v>
      </c>
      <c r="E853" s="1267"/>
      <c r="F853" s="1267"/>
      <c r="G853" s="1267"/>
      <c r="H853" s="1267"/>
      <c r="I853" s="1267"/>
      <c r="J853" s="1267"/>
      <c r="K853" s="1267"/>
      <c r="L853" s="1267"/>
      <c r="M853" s="1268"/>
      <c r="N853" s="988">
        <v>0</v>
      </c>
      <c r="O853" s="988"/>
      <c r="P853" s="988"/>
      <c r="Q853" s="988"/>
      <c r="R853" s="988"/>
      <c r="S853" s="988"/>
      <c r="T853" s="988"/>
      <c r="U853" s="988"/>
      <c r="V853" s="988"/>
      <c r="W853" s="988"/>
      <c r="X853" s="988">
        <v>0</v>
      </c>
      <c r="Y853" s="988"/>
      <c r="Z853" s="988"/>
      <c r="AA853" s="988"/>
      <c r="AB853" s="988"/>
      <c r="AC853" s="988"/>
      <c r="AD853" s="988"/>
      <c r="AE853" s="988"/>
      <c r="AF853" s="988"/>
      <c r="AG853" s="988"/>
    </row>
    <row r="854" spans="1:33" s="17" customFormat="1" ht="29.25" customHeight="1" thickBot="1" x14ac:dyDescent="0.3">
      <c r="A854" s="572"/>
      <c r="D854" s="1090"/>
      <c r="E854" s="1091"/>
      <c r="F854" s="1091"/>
      <c r="G854" s="1091"/>
      <c r="H854" s="1091"/>
      <c r="I854" s="1091"/>
      <c r="J854" s="1091"/>
      <c r="K854" s="1091"/>
      <c r="L854" s="1091"/>
      <c r="M854" s="1092"/>
      <c r="N854" s="1242"/>
      <c r="O854" s="1242"/>
      <c r="P854" s="1242"/>
      <c r="Q854" s="1242"/>
      <c r="R854" s="1242"/>
      <c r="S854" s="1242"/>
      <c r="T854" s="1242"/>
      <c r="U854" s="1242"/>
      <c r="V854" s="1242"/>
      <c r="W854" s="1242"/>
      <c r="X854" s="1273"/>
      <c r="Y854" s="1242"/>
      <c r="Z854" s="1242"/>
      <c r="AA854" s="1242"/>
      <c r="AB854" s="1242"/>
      <c r="AC854" s="1242"/>
      <c r="AD854" s="1242"/>
      <c r="AE854" s="1242"/>
      <c r="AF854" s="1242"/>
      <c r="AG854" s="1242"/>
    </row>
    <row r="855" spans="1:33" ht="14.25" customHeight="1" x14ac:dyDescent="0.2">
      <c r="D855" s="576"/>
      <c r="E855" s="576"/>
      <c r="F855" s="576"/>
      <c r="G855" s="576"/>
      <c r="H855" s="576"/>
      <c r="I855" s="576"/>
      <c r="J855" s="576"/>
      <c r="K855" s="576"/>
      <c r="L855" s="576"/>
      <c r="M855" s="576"/>
      <c r="N855" s="577"/>
      <c r="O855" s="577"/>
      <c r="P855" s="577"/>
      <c r="Q855" s="577"/>
      <c r="R855" s="577"/>
      <c r="S855" s="577"/>
      <c r="T855" s="577"/>
      <c r="U855" s="577"/>
      <c r="V855" s="577"/>
      <c r="W855" s="577"/>
      <c r="X855" s="577"/>
      <c r="Y855" s="577"/>
      <c r="Z855" s="577"/>
      <c r="AA855" s="577"/>
      <c r="AB855" s="577"/>
      <c r="AC855" s="577"/>
      <c r="AD855" s="577"/>
      <c r="AE855" s="577"/>
      <c r="AF855" s="577"/>
      <c r="AG855" s="577"/>
    </row>
    <row r="856" spans="1:33" ht="14.25" customHeight="1" x14ac:dyDescent="0.2">
      <c r="D856" s="1075" t="s">
        <v>1340</v>
      </c>
      <c r="E856" s="1075"/>
      <c r="F856" s="1075"/>
      <c r="G856" s="1075"/>
      <c r="H856" s="1075"/>
      <c r="I856" s="1075"/>
      <c r="J856" s="1075"/>
      <c r="K856" s="1075"/>
      <c r="L856" s="1075"/>
      <c r="M856" s="1075"/>
      <c r="N856" s="1075"/>
      <c r="O856" s="1075"/>
      <c r="P856" s="1075"/>
      <c r="Q856" s="1075"/>
      <c r="R856" s="1075"/>
      <c r="S856" s="1075"/>
      <c r="T856" s="1075"/>
      <c r="U856" s="1075"/>
      <c r="V856" s="1075"/>
      <c r="W856" s="1075"/>
      <c r="X856" s="1075"/>
      <c r="Y856" s="1075"/>
      <c r="Z856" s="1075"/>
      <c r="AA856" s="1075"/>
      <c r="AB856" s="1075"/>
      <c r="AC856" s="1075"/>
      <c r="AD856" s="1075"/>
      <c r="AE856" s="1075"/>
      <c r="AF856" s="1075"/>
      <c r="AG856" s="1075"/>
    </row>
    <row r="858" spans="1:33" ht="14.25" customHeight="1" x14ac:dyDescent="0.2">
      <c r="D858" s="981" t="s">
        <v>1341</v>
      </c>
      <c r="E858" s="982"/>
      <c r="F858" s="982"/>
      <c r="G858" s="982"/>
      <c r="H858" s="982"/>
      <c r="I858" s="982"/>
      <c r="J858" s="982"/>
      <c r="K858" s="982"/>
      <c r="L858" s="982"/>
      <c r="M858" s="982"/>
      <c r="N858" s="982"/>
      <c r="O858" s="982"/>
      <c r="P858" s="982"/>
      <c r="Q858" s="982"/>
      <c r="R858" s="982"/>
      <c r="S858" s="982"/>
      <c r="T858" s="982"/>
      <c r="U858" s="982"/>
      <c r="V858" s="982"/>
      <c r="W858" s="982"/>
      <c r="X858" s="982"/>
      <c r="Y858" s="982"/>
      <c r="Z858" s="982"/>
      <c r="AA858" s="982"/>
      <c r="AB858" s="982"/>
      <c r="AC858" s="982"/>
      <c r="AD858" s="982"/>
      <c r="AE858" s="982"/>
      <c r="AF858" s="982"/>
      <c r="AG858" s="982"/>
    </row>
    <row r="859" spans="1:33" ht="14.25" customHeight="1" thickBot="1" x14ac:dyDescent="0.25"/>
    <row r="860" spans="1:33" ht="28.5" customHeight="1" thickBot="1" x14ac:dyDescent="0.25">
      <c r="A860" s="549">
        <v>40</v>
      </c>
      <c r="D860" s="1046" t="s">
        <v>131</v>
      </c>
      <c r="E860" s="1046"/>
      <c r="F860" s="1046"/>
      <c r="G860" s="1046"/>
      <c r="H860" s="1046"/>
      <c r="I860" s="1046"/>
      <c r="J860" s="1046"/>
      <c r="K860" s="1046"/>
      <c r="L860" s="1046"/>
      <c r="M860" s="1046"/>
      <c r="N860" s="1046"/>
      <c r="O860" s="1046"/>
      <c r="P860" s="1046" t="s">
        <v>2</v>
      </c>
      <c r="Q860" s="1046"/>
      <c r="R860" s="1046"/>
      <c r="S860" s="1046"/>
      <c r="T860" s="1046"/>
      <c r="U860" s="1046"/>
      <c r="V860" s="1046"/>
      <c r="W860" s="1046"/>
      <c r="X860" s="1046"/>
      <c r="Y860" s="1046" t="s">
        <v>3</v>
      </c>
      <c r="Z860" s="1046"/>
      <c r="AA860" s="1046"/>
      <c r="AB860" s="1046"/>
      <c r="AC860" s="1046"/>
      <c r="AD860" s="1046"/>
      <c r="AE860" s="1046"/>
      <c r="AF860" s="1046"/>
      <c r="AG860" s="1046"/>
    </row>
    <row r="861" spans="1:33" ht="46.5" customHeight="1" x14ac:dyDescent="0.2">
      <c r="D861" s="1132" t="s">
        <v>320</v>
      </c>
      <c r="E861" s="1132"/>
      <c r="F861" s="1132"/>
      <c r="G861" s="1132"/>
      <c r="H861" s="1132"/>
      <c r="I861" s="1132"/>
      <c r="J861" s="1132"/>
      <c r="K861" s="1132"/>
      <c r="L861" s="1132"/>
      <c r="M861" s="1132"/>
      <c r="N861" s="1132"/>
      <c r="O861" s="1132"/>
      <c r="P861" s="1071">
        <v>0</v>
      </c>
      <c r="Q861" s="1071"/>
      <c r="R861" s="1071"/>
      <c r="S861" s="1071"/>
      <c r="T861" s="1071"/>
      <c r="U861" s="1071"/>
      <c r="V861" s="1071"/>
      <c r="W861" s="1071"/>
      <c r="X861" s="1071"/>
      <c r="Y861" s="1071">
        <v>0</v>
      </c>
      <c r="Z861" s="1071"/>
      <c r="AA861" s="1071"/>
      <c r="AB861" s="1071"/>
      <c r="AC861" s="1071"/>
      <c r="AD861" s="1071"/>
      <c r="AE861" s="1071"/>
      <c r="AF861" s="1071"/>
      <c r="AG861" s="1071"/>
    </row>
    <row r="862" spans="1:33" ht="45.75" customHeight="1" x14ac:dyDescent="0.2">
      <c r="D862" s="987" t="s">
        <v>321</v>
      </c>
      <c r="E862" s="987"/>
      <c r="F862" s="987"/>
      <c r="G862" s="987"/>
      <c r="H862" s="987"/>
      <c r="I862" s="987"/>
      <c r="J862" s="987"/>
      <c r="K862" s="987"/>
      <c r="L862" s="987"/>
      <c r="M862" s="987"/>
      <c r="N862" s="987"/>
      <c r="O862" s="987"/>
      <c r="P862" s="990">
        <v>0</v>
      </c>
      <c r="Q862" s="990"/>
      <c r="R862" s="990"/>
      <c r="S862" s="990"/>
      <c r="T862" s="990"/>
      <c r="U862" s="990"/>
      <c r="V862" s="990"/>
      <c r="W862" s="990"/>
      <c r="X862" s="990"/>
      <c r="Y862" s="990">
        <v>0</v>
      </c>
      <c r="Z862" s="990"/>
      <c r="AA862" s="990"/>
      <c r="AB862" s="990"/>
      <c r="AC862" s="990"/>
      <c r="AD862" s="990"/>
      <c r="AE862" s="990"/>
      <c r="AF862" s="990"/>
      <c r="AG862" s="990"/>
    </row>
    <row r="863" spans="1:33" ht="72" customHeight="1" x14ac:dyDescent="0.2">
      <c r="D863" s="987" t="s">
        <v>322</v>
      </c>
      <c r="E863" s="987"/>
      <c r="F863" s="987"/>
      <c r="G863" s="987"/>
      <c r="H863" s="987"/>
      <c r="I863" s="987"/>
      <c r="J863" s="987"/>
      <c r="K863" s="987"/>
      <c r="L863" s="987"/>
      <c r="M863" s="987"/>
      <c r="N863" s="987"/>
      <c r="O863" s="987"/>
      <c r="P863" s="990">
        <v>0</v>
      </c>
      <c r="Q863" s="990"/>
      <c r="R863" s="990"/>
      <c r="S863" s="990"/>
      <c r="T863" s="990"/>
      <c r="U863" s="990"/>
      <c r="V863" s="990"/>
      <c r="W863" s="990"/>
      <c r="X863" s="990"/>
      <c r="Y863" s="990">
        <v>0</v>
      </c>
      <c r="Z863" s="990"/>
      <c r="AA863" s="990"/>
      <c r="AB863" s="990"/>
      <c r="AC863" s="990"/>
      <c r="AD863" s="990"/>
      <c r="AE863" s="990"/>
      <c r="AF863" s="990"/>
      <c r="AG863" s="990"/>
    </row>
    <row r="864" spans="1:33" ht="55.5" customHeight="1" x14ac:dyDescent="0.2">
      <c r="D864" s="987" t="s">
        <v>323</v>
      </c>
      <c r="E864" s="987"/>
      <c r="F864" s="987"/>
      <c r="G864" s="987"/>
      <c r="H864" s="987"/>
      <c r="I864" s="987"/>
      <c r="J864" s="987"/>
      <c r="K864" s="987"/>
      <c r="L864" s="987"/>
      <c r="M864" s="987"/>
      <c r="N864" s="987"/>
      <c r="O864" s="987"/>
      <c r="P864" s="990">
        <v>0</v>
      </c>
      <c r="Q864" s="990"/>
      <c r="R864" s="990"/>
      <c r="S864" s="990"/>
      <c r="T864" s="990"/>
      <c r="U864" s="990"/>
      <c r="V864" s="990"/>
      <c r="W864" s="990"/>
      <c r="X864" s="990"/>
      <c r="Y864" s="990">
        <v>0</v>
      </c>
      <c r="Z864" s="990"/>
      <c r="AA864" s="990"/>
      <c r="AB864" s="990"/>
      <c r="AC864" s="990"/>
      <c r="AD864" s="990"/>
      <c r="AE864" s="990"/>
      <c r="AF864" s="990"/>
      <c r="AG864" s="990"/>
    </row>
    <row r="865" spans="1:33" ht="55.5" customHeight="1" x14ac:dyDescent="0.2">
      <c r="D865" s="987" t="s">
        <v>324</v>
      </c>
      <c r="E865" s="987"/>
      <c r="F865" s="987"/>
      <c r="G865" s="987"/>
      <c r="H865" s="987"/>
      <c r="I865" s="987"/>
      <c r="J865" s="987"/>
      <c r="K865" s="987"/>
      <c r="L865" s="987"/>
      <c r="M865" s="987"/>
      <c r="N865" s="987"/>
      <c r="O865" s="987"/>
      <c r="P865" s="990">
        <v>0</v>
      </c>
      <c r="Q865" s="990"/>
      <c r="R865" s="990"/>
      <c r="S865" s="990"/>
      <c r="T865" s="990"/>
      <c r="U865" s="990"/>
      <c r="V865" s="990"/>
      <c r="W865" s="990"/>
      <c r="X865" s="990"/>
      <c r="Y865" s="990">
        <v>0</v>
      </c>
      <c r="Z865" s="990"/>
      <c r="AA865" s="990"/>
      <c r="AB865" s="990"/>
      <c r="AC865" s="990"/>
      <c r="AD865" s="990"/>
      <c r="AE865" s="990"/>
      <c r="AF865" s="990"/>
      <c r="AG865" s="990"/>
    </row>
    <row r="866" spans="1:33" ht="44.25" customHeight="1" thickBot="1" x14ac:dyDescent="0.25">
      <c r="D866" s="1125" t="s">
        <v>325</v>
      </c>
      <c r="E866" s="1125"/>
      <c r="F866" s="1125"/>
      <c r="G866" s="1125"/>
      <c r="H866" s="1125"/>
      <c r="I866" s="1125"/>
      <c r="J866" s="1125"/>
      <c r="K866" s="1125"/>
      <c r="L866" s="1125"/>
      <c r="M866" s="1125"/>
      <c r="N866" s="1125"/>
      <c r="O866" s="1125"/>
      <c r="P866" s="1106">
        <v>0</v>
      </c>
      <c r="Q866" s="1106"/>
      <c r="R866" s="1106"/>
      <c r="S866" s="1106"/>
      <c r="T866" s="1106"/>
      <c r="U866" s="1106"/>
      <c r="V866" s="1106"/>
      <c r="W866" s="1106"/>
      <c r="X866" s="1106"/>
      <c r="Y866" s="1106">
        <v>0</v>
      </c>
      <c r="Z866" s="1106"/>
      <c r="AA866" s="1106"/>
      <c r="AB866" s="1106"/>
      <c r="AC866" s="1106"/>
      <c r="AD866" s="1106"/>
      <c r="AE866" s="1106"/>
      <c r="AF866" s="1106"/>
      <c r="AG866" s="1106"/>
    </row>
    <row r="868" spans="1:33" ht="14.25" customHeight="1" x14ac:dyDescent="0.2">
      <c r="D868" s="1301" t="s">
        <v>1341</v>
      </c>
      <c r="E868" s="1302"/>
      <c r="F868" s="1302"/>
      <c r="G868" s="1302"/>
      <c r="H868" s="1302"/>
      <c r="I868" s="1302"/>
      <c r="J868" s="1302"/>
      <c r="K868" s="1302"/>
      <c r="L868" s="1302"/>
      <c r="M868" s="1302"/>
      <c r="N868" s="1302"/>
      <c r="O868" s="1302"/>
      <c r="P868" s="1302"/>
      <c r="Q868" s="1302"/>
      <c r="R868" s="1302"/>
      <c r="S868" s="1302"/>
      <c r="T868" s="1302"/>
      <c r="U868" s="1302"/>
      <c r="V868" s="1302"/>
      <c r="W868" s="1302"/>
      <c r="X868" s="1302"/>
      <c r="Y868" s="1302"/>
      <c r="Z868" s="1302"/>
      <c r="AA868" s="1302"/>
      <c r="AB868" s="1302"/>
      <c r="AC868" s="1302"/>
      <c r="AD868" s="1302"/>
      <c r="AE868" s="1302"/>
      <c r="AF868" s="1302"/>
      <c r="AG868" s="1302"/>
    </row>
    <row r="869" spans="1:33" ht="14.25" customHeight="1" thickBot="1" x14ac:dyDescent="0.25"/>
    <row r="870" spans="1:33" ht="14.25" customHeight="1" thickBot="1" x14ac:dyDescent="0.25">
      <c r="A870" s="549">
        <v>41</v>
      </c>
      <c r="D870" s="999" t="s">
        <v>1</v>
      </c>
      <c r="E870" s="999"/>
      <c r="F870" s="999"/>
      <c r="G870" s="999"/>
      <c r="H870" s="999"/>
      <c r="I870" s="999"/>
      <c r="J870" s="1040" t="s">
        <v>2</v>
      </c>
      <c r="K870" s="1041"/>
      <c r="L870" s="1041"/>
      <c r="M870" s="1041"/>
      <c r="N870" s="1041"/>
      <c r="O870" s="1041"/>
      <c r="P870" s="1041"/>
      <c r="Q870" s="1041"/>
      <c r="R870" s="1041"/>
      <c r="S870" s="1041"/>
      <c r="T870" s="1041"/>
      <c r="U870" s="1042"/>
      <c r="V870" s="1040" t="s">
        <v>3</v>
      </c>
      <c r="W870" s="1041"/>
      <c r="X870" s="1041"/>
      <c r="Y870" s="1041"/>
      <c r="Z870" s="1041"/>
      <c r="AA870" s="1041"/>
      <c r="AB870" s="1041"/>
      <c r="AC870" s="1041"/>
      <c r="AD870" s="1041"/>
      <c r="AE870" s="1041"/>
      <c r="AF870" s="1041"/>
      <c r="AG870" s="1042"/>
    </row>
    <row r="871" spans="1:33" ht="14.25" customHeight="1" thickBot="1" x14ac:dyDescent="0.25">
      <c r="D871" s="999"/>
      <c r="E871" s="999"/>
      <c r="F871" s="999"/>
      <c r="G871" s="999"/>
      <c r="H871" s="999"/>
      <c r="I871" s="999"/>
      <c r="J871" s="1043"/>
      <c r="K871" s="1044"/>
      <c r="L871" s="1044"/>
      <c r="M871" s="1044"/>
      <c r="N871" s="1044"/>
      <c r="O871" s="1044"/>
      <c r="P871" s="1044"/>
      <c r="Q871" s="1044"/>
      <c r="R871" s="1044"/>
      <c r="S871" s="1044"/>
      <c r="T871" s="1044"/>
      <c r="U871" s="1045"/>
      <c r="V871" s="1043"/>
      <c r="W871" s="1044"/>
      <c r="X871" s="1044"/>
      <c r="Y871" s="1044"/>
      <c r="Z871" s="1044"/>
      <c r="AA871" s="1044"/>
      <c r="AB871" s="1044"/>
      <c r="AC871" s="1044"/>
      <c r="AD871" s="1044"/>
      <c r="AE871" s="1044"/>
      <c r="AF871" s="1044"/>
      <c r="AG871" s="1045"/>
    </row>
    <row r="872" spans="1:33" ht="14.25" customHeight="1" thickBot="1" x14ac:dyDescent="0.25">
      <c r="D872" s="999"/>
      <c r="E872" s="999"/>
      <c r="F872" s="999"/>
      <c r="G872" s="999"/>
      <c r="H872" s="999"/>
      <c r="I872" s="999"/>
      <c r="J872" s="1046" t="s">
        <v>327</v>
      </c>
      <c r="K872" s="1046"/>
      <c r="L872" s="1046"/>
      <c r="M872" s="1046"/>
      <c r="N872" s="1046" t="s">
        <v>328</v>
      </c>
      <c r="O872" s="1046"/>
      <c r="P872" s="1046"/>
      <c r="Q872" s="1046"/>
      <c r="R872" s="1046" t="s">
        <v>1342</v>
      </c>
      <c r="S872" s="1046"/>
      <c r="T872" s="1046"/>
      <c r="U872" s="1046"/>
      <c r="V872" s="1046" t="s">
        <v>327</v>
      </c>
      <c r="W872" s="1046"/>
      <c r="X872" s="1046"/>
      <c r="Y872" s="1046"/>
      <c r="Z872" s="1046" t="s">
        <v>328</v>
      </c>
      <c r="AA872" s="1046"/>
      <c r="AB872" s="1046"/>
      <c r="AC872" s="1046"/>
      <c r="AD872" s="1046" t="s">
        <v>1342</v>
      </c>
      <c r="AE872" s="1046"/>
      <c r="AF872" s="1046"/>
      <c r="AG872" s="1046"/>
    </row>
    <row r="873" spans="1:33" ht="34.5" customHeight="1" x14ac:dyDescent="0.2">
      <c r="D873" s="1235" t="s">
        <v>330</v>
      </c>
      <c r="E873" s="1211"/>
      <c r="F873" s="1211"/>
      <c r="G873" s="1211"/>
      <c r="H873" s="1211"/>
      <c r="I873" s="1212"/>
      <c r="J873" s="1071">
        <v>2420.1999999999998</v>
      </c>
      <c r="K873" s="1071"/>
      <c r="L873" s="1071"/>
      <c r="M873" s="1133"/>
      <c r="N873" s="1277" t="s">
        <v>18</v>
      </c>
      <c r="O873" s="1278"/>
      <c r="P873" s="1278"/>
      <c r="Q873" s="1279"/>
      <c r="R873" s="1280" t="s">
        <v>18</v>
      </c>
      <c r="S873" s="1278"/>
      <c r="T873" s="1278"/>
      <c r="U873" s="1278"/>
      <c r="V873" s="1071">
        <v>-77803</v>
      </c>
      <c r="W873" s="1071"/>
      <c r="X873" s="1071"/>
      <c r="Y873" s="1133"/>
      <c r="Z873" s="1277" t="s">
        <v>18</v>
      </c>
      <c r="AA873" s="1278"/>
      <c r="AB873" s="1278"/>
      <c r="AC873" s="1279"/>
      <c r="AD873" s="1280" t="s">
        <v>18</v>
      </c>
      <c r="AE873" s="1278"/>
      <c r="AF873" s="1278"/>
      <c r="AG873" s="1278"/>
    </row>
    <row r="874" spans="1:33" ht="27.75" customHeight="1" x14ac:dyDescent="0.2">
      <c r="D874" s="1000" t="s">
        <v>331</v>
      </c>
      <c r="E874" s="1001"/>
      <c r="F874" s="1001"/>
      <c r="G874" s="1001"/>
      <c r="H874" s="1001"/>
      <c r="I874" s="1002"/>
      <c r="J874" s="1228" t="s">
        <v>18</v>
      </c>
      <c r="K874" s="1228"/>
      <c r="L874" s="1228"/>
      <c r="M874" s="1274"/>
      <c r="N874" s="1102">
        <v>508.24199999999996</v>
      </c>
      <c r="O874" s="990"/>
      <c r="P874" s="990"/>
      <c r="Q874" s="1100"/>
      <c r="R874" s="1275">
        <v>0.21</v>
      </c>
      <c r="S874" s="1276"/>
      <c r="T874" s="1276"/>
      <c r="U874" s="1276"/>
      <c r="V874" s="1228" t="s">
        <v>18</v>
      </c>
      <c r="W874" s="1228"/>
      <c r="X874" s="1228"/>
      <c r="Y874" s="1274"/>
      <c r="Z874" s="1102">
        <v>-16338.63</v>
      </c>
      <c r="AA874" s="990"/>
      <c r="AB874" s="990"/>
      <c r="AC874" s="1100"/>
      <c r="AD874" s="1275">
        <v>0.21</v>
      </c>
      <c r="AE874" s="1276"/>
      <c r="AF874" s="1276"/>
      <c r="AG874" s="1276"/>
    </row>
    <row r="875" spans="1:33" ht="27.75" customHeight="1" x14ac:dyDescent="0.2">
      <c r="D875" s="1000" t="s">
        <v>332</v>
      </c>
      <c r="E875" s="1001"/>
      <c r="F875" s="1001"/>
      <c r="G875" s="1001"/>
      <c r="H875" s="1001"/>
      <c r="I875" s="1002"/>
      <c r="J875" s="1281">
        <v>5454.85</v>
      </c>
      <c r="K875" s="1281"/>
      <c r="L875" s="1281"/>
      <c r="M875" s="1282"/>
      <c r="N875" s="1283">
        <v>1145.5185000000001</v>
      </c>
      <c r="O875" s="1281"/>
      <c r="P875" s="1281"/>
      <c r="Q875" s="1284"/>
      <c r="R875" s="1285">
        <v>0.21</v>
      </c>
      <c r="S875" s="1286"/>
      <c r="T875" s="1286"/>
      <c r="U875" s="1286"/>
      <c r="V875" s="1281">
        <v>2576</v>
      </c>
      <c r="W875" s="1281"/>
      <c r="X875" s="1281"/>
      <c r="Y875" s="1282"/>
      <c r="Z875" s="1283">
        <v>540.96</v>
      </c>
      <c r="AA875" s="1281"/>
      <c r="AB875" s="1281"/>
      <c r="AC875" s="1284"/>
      <c r="AD875" s="1275">
        <v>0.21</v>
      </c>
      <c r="AE875" s="1276"/>
      <c r="AF875" s="1276"/>
      <c r="AG875" s="1276"/>
    </row>
    <row r="876" spans="1:33" ht="27.75" customHeight="1" x14ac:dyDescent="0.2">
      <c r="D876" s="1000" t="s">
        <v>333</v>
      </c>
      <c r="E876" s="1001"/>
      <c r="F876" s="1001"/>
      <c r="G876" s="1001"/>
      <c r="H876" s="1001"/>
      <c r="I876" s="1002"/>
      <c r="J876" s="990">
        <v>0</v>
      </c>
      <c r="K876" s="990"/>
      <c r="L876" s="990"/>
      <c r="M876" s="1056"/>
      <c r="N876" s="1102">
        <v>0</v>
      </c>
      <c r="O876" s="990"/>
      <c r="P876" s="990"/>
      <c r="Q876" s="1100"/>
      <c r="R876" s="1287">
        <v>0</v>
      </c>
      <c r="S876" s="1288"/>
      <c r="T876" s="1288"/>
      <c r="U876" s="1288"/>
      <c r="V876" s="990">
        <v>0</v>
      </c>
      <c r="W876" s="990"/>
      <c r="X876" s="990"/>
      <c r="Y876" s="1056"/>
      <c r="Z876" s="1102">
        <v>0</v>
      </c>
      <c r="AA876" s="990"/>
      <c r="AB876" s="990"/>
      <c r="AC876" s="1100"/>
      <c r="AD876" s="1287">
        <v>0</v>
      </c>
      <c r="AE876" s="1288"/>
      <c r="AF876" s="1288"/>
      <c r="AG876" s="1288"/>
    </row>
    <row r="877" spans="1:33" ht="27.75" customHeight="1" x14ac:dyDescent="0.2">
      <c r="D877" s="1000" t="s">
        <v>1699</v>
      </c>
      <c r="E877" s="1001"/>
      <c r="F877" s="1001"/>
      <c r="G877" s="1001"/>
      <c r="H877" s="1001"/>
      <c r="I877" s="1002"/>
      <c r="J877" s="990">
        <v>0</v>
      </c>
      <c r="K877" s="990"/>
      <c r="L877" s="990"/>
      <c r="M877" s="1056"/>
      <c r="N877" s="1102">
        <v>0</v>
      </c>
      <c r="O877" s="990"/>
      <c r="P877" s="990"/>
      <c r="Q877" s="1100"/>
      <c r="R877" s="1287">
        <v>0</v>
      </c>
      <c r="S877" s="1288"/>
      <c r="T877" s="1288"/>
      <c r="U877" s="1288"/>
      <c r="V877" s="990">
        <v>0</v>
      </c>
      <c r="W877" s="990"/>
      <c r="X877" s="990"/>
      <c r="Y877" s="1056"/>
      <c r="Z877" s="1102">
        <v>0</v>
      </c>
      <c r="AA877" s="990"/>
      <c r="AB877" s="990"/>
      <c r="AC877" s="1100"/>
      <c r="AD877" s="1287">
        <v>0</v>
      </c>
      <c r="AE877" s="1288"/>
      <c r="AF877" s="1288"/>
      <c r="AG877" s="1288"/>
    </row>
    <row r="878" spans="1:33" ht="27.75" customHeight="1" x14ac:dyDescent="0.2">
      <c r="D878" s="1000" t="s">
        <v>334</v>
      </c>
      <c r="E878" s="1001"/>
      <c r="F878" s="1001"/>
      <c r="G878" s="1001"/>
      <c r="H878" s="1001"/>
      <c r="I878" s="1002"/>
      <c r="J878" s="990">
        <v>-7875</v>
      </c>
      <c r="K878" s="990"/>
      <c r="L878" s="990"/>
      <c r="M878" s="1056"/>
      <c r="N878" s="1283">
        <v>-1653.75</v>
      </c>
      <c r="O878" s="1281"/>
      <c r="P878" s="1281"/>
      <c r="Q878" s="1284"/>
      <c r="R878" s="1285">
        <v>0.21</v>
      </c>
      <c r="S878" s="1286"/>
      <c r="T878" s="1286"/>
      <c r="U878" s="1286"/>
      <c r="V878" s="990">
        <v>0</v>
      </c>
      <c r="W878" s="990"/>
      <c r="X878" s="990"/>
      <c r="Y878" s="1056"/>
      <c r="Z878" s="1102">
        <v>0</v>
      </c>
      <c r="AA878" s="990"/>
      <c r="AB878" s="990"/>
      <c r="AC878" s="1100"/>
      <c r="AD878" s="1287">
        <v>0</v>
      </c>
      <c r="AE878" s="1288"/>
      <c r="AF878" s="1288"/>
      <c r="AG878" s="1288"/>
    </row>
    <row r="879" spans="1:33" ht="27.75" customHeight="1" x14ac:dyDescent="0.2">
      <c r="D879" s="1000" t="s">
        <v>1700</v>
      </c>
      <c r="E879" s="1001"/>
      <c r="F879" s="1001"/>
      <c r="G879" s="1001"/>
      <c r="H879" s="1001"/>
      <c r="I879" s="1002"/>
      <c r="J879" s="990">
        <v>0</v>
      </c>
      <c r="K879" s="990"/>
      <c r="L879" s="990"/>
      <c r="M879" s="1056"/>
      <c r="N879" s="1102">
        <v>0</v>
      </c>
      <c r="O879" s="990"/>
      <c r="P879" s="990"/>
      <c r="Q879" s="1100"/>
      <c r="R879" s="1287">
        <v>0</v>
      </c>
      <c r="S879" s="1288"/>
      <c r="T879" s="1288"/>
      <c r="U879" s="1288"/>
      <c r="V879" s="990">
        <v>0</v>
      </c>
      <c r="W879" s="990"/>
      <c r="X879" s="990"/>
      <c r="Y879" s="1056"/>
      <c r="Z879" s="1102">
        <v>0</v>
      </c>
      <c r="AA879" s="990"/>
      <c r="AB879" s="990"/>
      <c r="AC879" s="1100"/>
      <c r="AD879" s="1287">
        <v>0</v>
      </c>
      <c r="AE879" s="1288"/>
      <c r="AF879" s="1288"/>
      <c r="AG879" s="1288"/>
    </row>
    <row r="880" spans="1:33" ht="27.75" customHeight="1" x14ac:dyDescent="0.2">
      <c r="D880" s="1000" t="s">
        <v>287</v>
      </c>
      <c r="E880" s="1001"/>
      <c r="F880" s="1001"/>
      <c r="G880" s="1001"/>
      <c r="H880" s="1001"/>
      <c r="I880" s="1002"/>
      <c r="J880" s="990">
        <v>0</v>
      </c>
      <c r="K880" s="990"/>
      <c r="L880" s="990"/>
      <c r="M880" s="1056"/>
      <c r="N880" s="1102">
        <v>0</v>
      </c>
      <c r="O880" s="990"/>
      <c r="P880" s="990"/>
      <c r="Q880" s="1100"/>
      <c r="R880" s="1287">
        <v>0</v>
      </c>
      <c r="S880" s="1288"/>
      <c r="T880" s="1288"/>
      <c r="U880" s="1288"/>
      <c r="V880" s="990">
        <v>0</v>
      </c>
      <c r="W880" s="990"/>
      <c r="X880" s="990"/>
      <c r="Y880" s="1056"/>
      <c r="Z880" s="1102">
        <v>0</v>
      </c>
      <c r="AA880" s="990"/>
      <c r="AB880" s="990"/>
      <c r="AC880" s="1100"/>
      <c r="AD880" s="1287">
        <v>0</v>
      </c>
      <c r="AE880" s="1288"/>
      <c r="AF880" s="1288"/>
      <c r="AG880" s="1288"/>
    </row>
    <row r="881" spans="4:33" ht="27.75" customHeight="1" x14ac:dyDescent="0.2">
      <c r="D881" s="1266" t="s">
        <v>14</v>
      </c>
      <c r="E881" s="1267"/>
      <c r="F881" s="1267"/>
      <c r="G881" s="1267"/>
      <c r="H881" s="1267"/>
      <c r="I881" s="1268"/>
      <c r="J881" s="1289">
        <v>5.0000000000181899E-2</v>
      </c>
      <c r="K881" s="1289"/>
      <c r="L881" s="1289"/>
      <c r="M881" s="1290"/>
      <c r="N881" s="1291">
        <v>1.0500000000092768E-2</v>
      </c>
      <c r="O881" s="1289"/>
      <c r="P881" s="1289"/>
      <c r="Q881" s="1292"/>
      <c r="R881" s="1293">
        <v>0.21</v>
      </c>
      <c r="S881" s="1294"/>
      <c r="T881" s="1294"/>
      <c r="U881" s="1294"/>
      <c r="V881" s="1289">
        <v>-75227</v>
      </c>
      <c r="W881" s="1289"/>
      <c r="X881" s="1289"/>
      <c r="Y881" s="1290"/>
      <c r="Z881" s="1291">
        <v>-15797.669999999998</v>
      </c>
      <c r="AA881" s="1289"/>
      <c r="AB881" s="1289"/>
      <c r="AC881" s="1292"/>
      <c r="AD881" s="1293">
        <v>0.21</v>
      </c>
      <c r="AE881" s="1294"/>
      <c r="AF881" s="1294"/>
      <c r="AG881" s="1294"/>
    </row>
    <row r="882" spans="4:33" ht="27.75" customHeight="1" x14ac:dyDescent="0.2">
      <c r="D882" s="1000" t="s">
        <v>335</v>
      </c>
      <c r="E882" s="1001"/>
      <c r="F882" s="1001"/>
      <c r="G882" s="1001"/>
      <c r="H882" s="1001"/>
      <c r="I882" s="1002"/>
      <c r="J882" s="1228" t="s">
        <v>18</v>
      </c>
      <c r="K882" s="1228"/>
      <c r="L882" s="1228"/>
      <c r="M882" s="1274"/>
      <c r="N882" s="1102">
        <v>0</v>
      </c>
      <c r="O882" s="990"/>
      <c r="P882" s="990"/>
      <c r="Q882" s="1100"/>
      <c r="R882" s="1295">
        <v>0.21</v>
      </c>
      <c r="S882" s="1276"/>
      <c r="T882" s="1276"/>
      <c r="U882" s="1276"/>
      <c r="V882" s="1228" t="s">
        <v>18</v>
      </c>
      <c r="W882" s="1228"/>
      <c r="X882" s="1228"/>
      <c r="Y882" s="1274"/>
      <c r="Z882" s="1102">
        <v>0</v>
      </c>
      <c r="AA882" s="990"/>
      <c r="AB882" s="990"/>
      <c r="AC882" s="1100"/>
      <c r="AD882" s="1295">
        <v>0.21</v>
      </c>
      <c r="AE882" s="1276"/>
      <c r="AF882" s="1276"/>
      <c r="AG882" s="1276"/>
    </row>
    <row r="883" spans="4:33" ht="27.75" customHeight="1" x14ac:dyDescent="0.2">
      <c r="D883" s="1000" t="s">
        <v>336</v>
      </c>
      <c r="E883" s="1001"/>
      <c r="F883" s="1001"/>
      <c r="G883" s="1001"/>
      <c r="H883" s="1001"/>
      <c r="I883" s="1002"/>
      <c r="J883" s="1228" t="s">
        <v>18</v>
      </c>
      <c r="K883" s="1228"/>
      <c r="L883" s="1228"/>
      <c r="M883" s="1274"/>
      <c r="N883" s="1102">
        <v>0</v>
      </c>
      <c r="O883" s="990"/>
      <c r="P883" s="990"/>
      <c r="Q883" s="1100"/>
      <c r="R883" s="1285">
        <v>0.21</v>
      </c>
      <c r="S883" s="1286"/>
      <c r="T883" s="1286"/>
      <c r="U883" s="1286"/>
      <c r="V883" s="1228" t="s">
        <v>18</v>
      </c>
      <c r="W883" s="1228"/>
      <c r="X883" s="1228"/>
      <c r="Y883" s="1274"/>
      <c r="Z883" s="1102">
        <v>0</v>
      </c>
      <c r="AA883" s="990"/>
      <c r="AB883" s="990"/>
      <c r="AC883" s="1100"/>
      <c r="AD883" s="1295">
        <v>0.21</v>
      </c>
      <c r="AE883" s="1276"/>
      <c r="AF883" s="1276"/>
      <c r="AG883" s="1276"/>
    </row>
    <row r="884" spans="4:33" ht="27.75" customHeight="1" thickBot="1" x14ac:dyDescent="0.25">
      <c r="D884" s="1048" t="s">
        <v>337</v>
      </c>
      <c r="E884" s="1049"/>
      <c r="F884" s="1049"/>
      <c r="G884" s="1049"/>
      <c r="H884" s="1049"/>
      <c r="I884" s="1050"/>
      <c r="J884" s="1296" t="s">
        <v>18</v>
      </c>
      <c r="K884" s="1296"/>
      <c r="L884" s="1296"/>
      <c r="M884" s="1297"/>
      <c r="N884" s="1231">
        <v>0</v>
      </c>
      <c r="O884" s="1298"/>
      <c r="P884" s="1298"/>
      <c r="Q884" s="1229"/>
      <c r="R884" s="1299">
        <v>0.21</v>
      </c>
      <c r="S884" s="1300"/>
      <c r="T884" s="1300"/>
      <c r="U884" s="1300"/>
      <c r="V884" s="1296" t="s">
        <v>18</v>
      </c>
      <c r="W884" s="1296"/>
      <c r="X884" s="1296"/>
      <c r="Y884" s="1297"/>
      <c r="Z884" s="1231">
        <v>0</v>
      </c>
      <c r="AA884" s="1298"/>
      <c r="AB884" s="1298"/>
      <c r="AC884" s="1229"/>
      <c r="AD884" s="1299">
        <v>0.21</v>
      </c>
      <c r="AE884" s="1300"/>
      <c r="AF884" s="1300"/>
      <c r="AG884" s="1300"/>
    </row>
    <row r="891" spans="4:33" ht="14.25" customHeight="1" x14ac:dyDescent="0.2">
      <c r="D891" s="1075" t="s">
        <v>1343</v>
      </c>
      <c r="E891" s="1075"/>
      <c r="F891" s="1075"/>
      <c r="G891" s="1075"/>
      <c r="H891" s="1075"/>
      <c r="I891" s="1075"/>
      <c r="J891" s="1075"/>
      <c r="K891" s="1075"/>
      <c r="L891" s="1075"/>
      <c r="M891" s="1075"/>
      <c r="N891" s="1075"/>
      <c r="O891" s="1075"/>
      <c r="P891" s="1075"/>
      <c r="Q891" s="1075"/>
      <c r="R891" s="1075"/>
      <c r="S891" s="1075"/>
      <c r="T891" s="1075"/>
      <c r="U891" s="1075"/>
      <c r="V891" s="1075"/>
      <c r="W891" s="1075"/>
      <c r="X891" s="1075"/>
      <c r="Y891" s="1075"/>
      <c r="Z891" s="1075"/>
      <c r="AA891" s="1075"/>
      <c r="AB891" s="1075"/>
      <c r="AC891" s="1075"/>
      <c r="AD891" s="1075"/>
      <c r="AE891" s="1075"/>
      <c r="AF891" s="1075"/>
      <c r="AG891" s="1075"/>
    </row>
    <row r="893" spans="4:33" ht="14.25" customHeight="1" x14ac:dyDescent="0.2">
      <c r="D893" s="981" t="s">
        <v>1344</v>
      </c>
      <c r="E893" s="982"/>
      <c r="F893" s="982"/>
      <c r="G893" s="982"/>
      <c r="H893" s="982"/>
      <c r="I893" s="982"/>
      <c r="J893" s="982"/>
      <c r="K893" s="982"/>
      <c r="L893" s="982"/>
      <c r="M893" s="982"/>
      <c r="N893" s="982"/>
      <c r="O893" s="982"/>
      <c r="P893" s="982"/>
      <c r="Q893" s="982"/>
      <c r="R893" s="982"/>
      <c r="S893" s="982"/>
      <c r="T893" s="982"/>
      <c r="U893" s="982"/>
      <c r="V893" s="982"/>
      <c r="W893" s="982"/>
      <c r="X893" s="982"/>
      <c r="Y893" s="982"/>
      <c r="Z893" s="982"/>
      <c r="AA893" s="982"/>
      <c r="AB893" s="982"/>
      <c r="AC893" s="982"/>
      <c r="AD893" s="982"/>
      <c r="AE893" s="982"/>
      <c r="AF893" s="982"/>
      <c r="AG893" s="982"/>
    </row>
    <row r="895" spans="4:33" ht="14.25" customHeight="1" x14ac:dyDescent="0.2">
      <c r="D895" s="981" t="s">
        <v>1998</v>
      </c>
      <c r="E895" s="982"/>
      <c r="F895" s="982"/>
      <c r="G895" s="982"/>
      <c r="H895" s="982"/>
      <c r="I895" s="982"/>
      <c r="J895" s="982"/>
      <c r="K895" s="982"/>
      <c r="L895" s="982"/>
      <c r="M895" s="982"/>
      <c r="N895" s="982"/>
      <c r="O895" s="982"/>
      <c r="P895" s="982"/>
      <c r="Q895" s="982"/>
      <c r="R895" s="982"/>
      <c r="S895" s="982"/>
      <c r="T895" s="982"/>
      <c r="U895" s="982"/>
      <c r="V895" s="982"/>
      <c r="W895" s="982"/>
      <c r="X895" s="982"/>
      <c r="Y895" s="982"/>
      <c r="Z895" s="982"/>
      <c r="AA895" s="982"/>
      <c r="AB895" s="982"/>
      <c r="AC895" s="982"/>
      <c r="AD895" s="982"/>
      <c r="AE895" s="982"/>
      <c r="AF895" s="982"/>
      <c r="AG895" s="982"/>
    </row>
    <row r="897" spans="4:33" ht="14.25" customHeight="1" x14ac:dyDescent="0.2">
      <c r="D897" s="997" t="s">
        <v>1974</v>
      </c>
      <c r="E897" s="997"/>
      <c r="F897" s="997"/>
      <c r="G897" s="997"/>
      <c r="H897" s="997"/>
      <c r="I897" s="997"/>
      <c r="J897" s="997"/>
      <c r="K897" s="997"/>
      <c r="L897" s="997"/>
      <c r="M897" s="997"/>
      <c r="N897" s="997"/>
      <c r="O897" s="997"/>
      <c r="P897" s="997"/>
      <c r="Q897" s="997"/>
      <c r="R897" s="997"/>
      <c r="S897" s="997"/>
      <c r="T897" s="997"/>
      <c r="U897" s="997"/>
      <c r="V897" s="997"/>
      <c r="W897" s="997"/>
      <c r="X897" s="997"/>
      <c r="Y897" s="997"/>
      <c r="Z897" s="997"/>
      <c r="AA897" s="997"/>
      <c r="AB897" s="997"/>
      <c r="AC897" s="997"/>
      <c r="AD897" s="997"/>
      <c r="AE897" s="997"/>
      <c r="AF897" s="997"/>
      <c r="AG897" s="997"/>
    </row>
    <row r="898" spans="4:33" ht="14.25" customHeight="1" thickBot="1" x14ac:dyDescent="0.25"/>
    <row r="899" spans="4:33" ht="14.25" customHeight="1" thickBot="1" x14ac:dyDescent="0.25">
      <c r="D899" s="999" t="s">
        <v>429</v>
      </c>
      <c r="E899" s="999"/>
      <c r="F899" s="999"/>
      <c r="G899" s="999"/>
      <c r="H899" s="999"/>
      <c r="I899" s="999"/>
      <c r="J899" s="999"/>
      <c r="K899" s="999"/>
      <c r="L899" s="999"/>
      <c r="M899" s="999"/>
      <c r="N899" s="999" t="s">
        <v>2</v>
      </c>
      <c r="O899" s="999"/>
      <c r="P899" s="999"/>
      <c r="Q899" s="999"/>
      <c r="R899" s="999"/>
      <c r="S899" s="999"/>
      <c r="T899" s="999"/>
      <c r="U899" s="999"/>
      <c r="V899" s="999"/>
      <c r="W899" s="999"/>
      <c r="X899" s="999"/>
      <c r="Y899" s="999"/>
      <c r="Z899" s="999"/>
      <c r="AA899" s="999"/>
      <c r="AB899" s="999"/>
      <c r="AC899" s="999"/>
      <c r="AD899" s="999"/>
      <c r="AE899" s="999"/>
      <c r="AF899" s="999"/>
      <c r="AG899" s="999"/>
    </row>
    <row r="900" spans="4:33" ht="35.25" customHeight="1" thickBot="1" x14ac:dyDescent="0.25">
      <c r="D900" s="999"/>
      <c r="E900" s="999"/>
      <c r="F900" s="999"/>
      <c r="G900" s="999"/>
      <c r="H900" s="999"/>
      <c r="I900" s="999"/>
      <c r="J900" s="999"/>
      <c r="K900" s="999"/>
      <c r="L900" s="999"/>
      <c r="M900" s="999"/>
      <c r="N900" s="1046" t="s">
        <v>1708</v>
      </c>
      <c r="O900" s="1046"/>
      <c r="P900" s="1046"/>
      <c r="Q900" s="1046"/>
      <c r="R900" s="1046" t="s">
        <v>27</v>
      </c>
      <c r="S900" s="1046"/>
      <c r="T900" s="1046"/>
      <c r="U900" s="1046"/>
      <c r="V900" s="1046" t="s">
        <v>28</v>
      </c>
      <c r="W900" s="1046"/>
      <c r="X900" s="1046"/>
      <c r="Y900" s="1046"/>
      <c r="Z900" s="1046" t="s">
        <v>29</v>
      </c>
      <c r="AA900" s="1046"/>
      <c r="AB900" s="1046"/>
      <c r="AC900" s="1046"/>
      <c r="AD900" s="1046" t="s">
        <v>392</v>
      </c>
      <c r="AE900" s="1046"/>
      <c r="AF900" s="1046"/>
      <c r="AG900" s="1046"/>
    </row>
    <row r="901" spans="4:33" ht="14.25" customHeight="1" x14ac:dyDescent="0.2">
      <c r="D901" s="998" t="s">
        <v>393</v>
      </c>
      <c r="E901" s="998"/>
      <c r="F901" s="998"/>
      <c r="G901" s="998"/>
      <c r="H901" s="998"/>
      <c r="I901" s="998"/>
      <c r="J901" s="998"/>
      <c r="K901" s="998"/>
      <c r="L901" s="998"/>
      <c r="M901" s="998"/>
      <c r="N901" s="1179">
        <v>6639</v>
      </c>
      <c r="O901" s="1179"/>
      <c r="P901" s="1179"/>
      <c r="Q901" s="1179"/>
      <c r="R901" s="1179"/>
      <c r="S901" s="1179"/>
      <c r="T901" s="1179"/>
      <c r="U901" s="1179"/>
      <c r="V901" s="1179"/>
      <c r="W901" s="1179"/>
      <c r="X901" s="1179"/>
      <c r="Y901" s="1179"/>
      <c r="Z901" s="1179"/>
      <c r="AA901" s="1179"/>
      <c r="AB901" s="1179"/>
      <c r="AC901" s="1179"/>
      <c r="AD901" s="1052">
        <v>6639</v>
      </c>
      <c r="AE901" s="1052"/>
      <c r="AF901" s="1052"/>
      <c r="AG901" s="1052"/>
    </row>
    <row r="902" spans="4:33" ht="14.25" customHeight="1" x14ac:dyDescent="0.2">
      <c r="D902" s="987" t="s">
        <v>394</v>
      </c>
      <c r="E902" s="987"/>
      <c r="F902" s="987"/>
      <c r="G902" s="987"/>
      <c r="H902" s="987"/>
      <c r="I902" s="987"/>
      <c r="J902" s="987"/>
      <c r="K902" s="987"/>
      <c r="L902" s="987"/>
      <c r="M902" s="987"/>
      <c r="N902" s="990"/>
      <c r="O902" s="990"/>
      <c r="P902" s="990"/>
      <c r="Q902" s="990"/>
      <c r="R902" s="990"/>
      <c r="S902" s="990"/>
      <c r="T902" s="990"/>
      <c r="U902" s="990"/>
      <c r="V902" s="990"/>
      <c r="W902" s="990"/>
      <c r="X902" s="990"/>
      <c r="Y902" s="990"/>
      <c r="Z902" s="990"/>
      <c r="AA902" s="990"/>
      <c r="AB902" s="990"/>
      <c r="AC902" s="990"/>
      <c r="AD902" s="991">
        <v>0</v>
      </c>
      <c r="AE902" s="991"/>
      <c r="AF902" s="991"/>
      <c r="AG902" s="991"/>
    </row>
    <row r="903" spans="4:33" ht="14.25" customHeight="1" x14ac:dyDescent="0.2">
      <c r="D903" s="987" t="s">
        <v>430</v>
      </c>
      <c r="E903" s="987"/>
      <c r="F903" s="987"/>
      <c r="G903" s="987"/>
      <c r="H903" s="987"/>
      <c r="I903" s="987"/>
      <c r="J903" s="987"/>
      <c r="K903" s="987"/>
      <c r="L903" s="987"/>
      <c r="M903" s="987"/>
      <c r="N903" s="990"/>
      <c r="O903" s="990"/>
      <c r="P903" s="990"/>
      <c r="Q903" s="990"/>
      <c r="R903" s="990"/>
      <c r="S903" s="990"/>
      <c r="T903" s="990"/>
      <c r="U903" s="990"/>
      <c r="V903" s="990"/>
      <c r="W903" s="990"/>
      <c r="X903" s="990"/>
      <c r="Y903" s="990"/>
      <c r="Z903" s="990"/>
      <c r="AA903" s="990"/>
      <c r="AB903" s="990"/>
      <c r="AC903" s="990"/>
      <c r="AD903" s="991">
        <v>0</v>
      </c>
      <c r="AE903" s="991"/>
      <c r="AF903" s="991"/>
      <c r="AG903" s="991"/>
    </row>
    <row r="904" spans="4:33" ht="14.25" customHeight="1" x14ac:dyDescent="0.2">
      <c r="D904" s="987" t="s">
        <v>431</v>
      </c>
      <c r="E904" s="987"/>
      <c r="F904" s="987"/>
      <c r="G904" s="987"/>
      <c r="H904" s="987"/>
      <c r="I904" s="987"/>
      <c r="J904" s="987"/>
      <c r="K904" s="987"/>
      <c r="L904" s="987"/>
      <c r="M904" s="987"/>
      <c r="N904" s="990"/>
      <c r="O904" s="990"/>
      <c r="P904" s="990"/>
      <c r="Q904" s="990"/>
      <c r="R904" s="990"/>
      <c r="S904" s="990"/>
      <c r="T904" s="990"/>
      <c r="U904" s="990"/>
      <c r="V904" s="990"/>
      <c r="W904" s="990"/>
      <c r="X904" s="990"/>
      <c r="Y904" s="990"/>
      <c r="Z904" s="990"/>
      <c r="AA904" s="990"/>
      <c r="AB904" s="990"/>
      <c r="AC904" s="990"/>
      <c r="AD904" s="991">
        <v>0</v>
      </c>
      <c r="AE904" s="991"/>
      <c r="AF904" s="991"/>
      <c r="AG904" s="991"/>
    </row>
    <row r="905" spans="4:33" ht="14.25" customHeight="1" x14ac:dyDescent="0.2">
      <c r="D905" s="987" t="s">
        <v>395</v>
      </c>
      <c r="E905" s="987"/>
      <c r="F905" s="987"/>
      <c r="G905" s="987"/>
      <c r="H905" s="987"/>
      <c r="I905" s="987"/>
      <c r="J905" s="987"/>
      <c r="K905" s="987"/>
      <c r="L905" s="987"/>
      <c r="M905" s="987"/>
      <c r="N905" s="990"/>
      <c r="O905" s="990"/>
      <c r="P905" s="990"/>
      <c r="Q905" s="990"/>
      <c r="R905" s="990"/>
      <c r="S905" s="990"/>
      <c r="T905" s="990"/>
      <c r="U905" s="990"/>
      <c r="V905" s="990"/>
      <c r="W905" s="990"/>
      <c r="X905" s="990"/>
      <c r="Y905" s="990"/>
      <c r="Z905" s="990"/>
      <c r="AA905" s="990"/>
      <c r="AB905" s="990"/>
      <c r="AC905" s="990"/>
      <c r="AD905" s="991">
        <v>0</v>
      </c>
      <c r="AE905" s="991"/>
      <c r="AF905" s="991"/>
      <c r="AG905" s="991"/>
    </row>
    <row r="906" spans="4:33" ht="14.25" customHeight="1" x14ac:dyDescent="0.2">
      <c r="D906" s="987" t="s">
        <v>396</v>
      </c>
      <c r="E906" s="987"/>
      <c r="F906" s="987"/>
      <c r="G906" s="987"/>
      <c r="H906" s="987"/>
      <c r="I906" s="987"/>
      <c r="J906" s="987"/>
      <c r="K906" s="987"/>
      <c r="L906" s="987"/>
      <c r="M906" s="987"/>
      <c r="N906" s="990"/>
      <c r="O906" s="990"/>
      <c r="P906" s="990"/>
      <c r="Q906" s="990"/>
      <c r="R906" s="990"/>
      <c r="S906" s="990"/>
      <c r="T906" s="990"/>
      <c r="U906" s="990"/>
      <c r="V906" s="990"/>
      <c r="W906" s="990"/>
      <c r="X906" s="990"/>
      <c r="Y906" s="990"/>
      <c r="Z906" s="990"/>
      <c r="AA906" s="990"/>
      <c r="AB906" s="990"/>
      <c r="AC906" s="990"/>
      <c r="AD906" s="991">
        <v>0</v>
      </c>
      <c r="AE906" s="991"/>
      <c r="AF906" s="991"/>
      <c r="AG906" s="991"/>
    </row>
    <row r="907" spans="4:33" ht="22.5" customHeight="1" x14ac:dyDescent="0.2">
      <c r="D907" s="987" t="s">
        <v>397</v>
      </c>
      <c r="E907" s="987"/>
      <c r="F907" s="987"/>
      <c r="G907" s="987"/>
      <c r="H907" s="987"/>
      <c r="I907" s="987"/>
      <c r="J907" s="987"/>
      <c r="K907" s="987"/>
      <c r="L907" s="987"/>
      <c r="M907" s="987"/>
      <c r="N907" s="990"/>
      <c r="O907" s="990"/>
      <c r="P907" s="990"/>
      <c r="Q907" s="990"/>
      <c r="R907" s="990"/>
      <c r="S907" s="990"/>
      <c r="T907" s="990"/>
      <c r="U907" s="990"/>
      <c r="V907" s="990"/>
      <c r="W907" s="990"/>
      <c r="X907" s="990"/>
      <c r="Y907" s="990"/>
      <c r="Z907" s="990"/>
      <c r="AA907" s="990"/>
      <c r="AB907" s="990"/>
      <c r="AC907" s="990"/>
      <c r="AD907" s="991">
        <v>0</v>
      </c>
      <c r="AE907" s="991"/>
      <c r="AF907" s="991"/>
      <c r="AG907" s="991"/>
    </row>
    <row r="908" spans="4:33" ht="22.5" customHeight="1" x14ac:dyDescent="0.2">
      <c r="D908" s="989" t="s">
        <v>1709</v>
      </c>
      <c r="E908" s="987"/>
      <c r="F908" s="987"/>
      <c r="G908" s="987"/>
      <c r="H908" s="987"/>
      <c r="I908" s="987"/>
      <c r="J908" s="987"/>
      <c r="K908" s="987"/>
      <c r="L908" s="987"/>
      <c r="M908" s="987"/>
      <c r="N908" s="990"/>
      <c r="O908" s="990"/>
      <c r="P908" s="990"/>
      <c r="Q908" s="990"/>
      <c r="R908" s="990"/>
      <c r="S908" s="990"/>
      <c r="T908" s="990"/>
      <c r="U908" s="990"/>
      <c r="V908" s="990"/>
      <c r="W908" s="990"/>
      <c r="X908" s="990"/>
      <c r="Y908" s="990"/>
      <c r="Z908" s="990"/>
      <c r="AA908" s="990"/>
      <c r="AB908" s="990"/>
      <c r="AC908" s="990"/>
      <c r="AD908" s="991">
        <v>0</v>
      </c>
      <c r="AE908" s="991"/>
      <c r="AF908" s="991"/>
      <c r="AG908" s="991"/>
    </row>
    <row r="909" spans="4:33" ht="14.25" customHeight="1" x14ac:dyDescent="0.2">
      <c r="D909" s="987" t="s">
        <v>398</v>
      </c>
      <c r="E909" s="987"/>
      <c r="F909" s="987"/>
      <c r="G909" s="987"/>
      <c r="H909" s="987"/>
      <c r="I909" s="987"/>
      <c r="J909" s="987"/>
      <c r="K909" s="987"/>
      <c r="L909" s="987"/>
      <c r="M909" s="987"/>
      <c r="N909" s="990"/>
      <c r="O909" s="990"/>
      <c r="P909" s="990"/>
      <c r="Q909" s="990"/>
      <c r="R909" s="990"/>
      <c r="S909" s="990"/>
      <c r="T909" s="990"/>
      <c r="U909" s="990"/>
      <c r="V909" s="990"/>
      <c r="W909" s="990"/>
      <c r="X909" s="990"/>
      <c r="Y909" s="990"/>
      <c r="Z909" s="990"/>
      <c r="AA909" s="990"/>
      <c r="AB909" s="990"/>
      <c r="AC909" s="990"/>
      <c r="AD909" s="991">
        <v>0</v>
      </c>
      <c r="AE909" s="991"/>
      <c r="AF909" s="991"/>
      <c r="AG909" s="991"/>
    </row>
    <row r="910" spans="4:33" ht="22.5" customHeight="1" x14ac:dyDescent="0.2">
      <c r="D910" s="987" t="s">
        <v>432</v>
      </c>
      <c r="E910" s="987"/>
      <c r="F910" s="987"/>
      <c r="G910" s="987"/>
      <c r="H910" s="987"/>
      <c r="I910" s="987"/>
      <c r="J910" s="987"/>
      <c r="K910" s="987"/>
      <c r="L910" s="987"/>
      <c r="M910" s="987"/>
      <c r="N910" s="990"/>
      <c r="O910" s="990"/>
      <c r="P910" s="990"/>
      <c r="Q910" s="990"/>
      <c r="R910" s="990"/>
      <c r="S910" s="990"/>
      <c r="T910" s="990"/>
      <c r="U910" s="990"/>
      <c r="V910" s="990"/>
      <c r="W910" s="990"/>
      <c r="X910" s="990"/>
      <c r="Y910" s="990"/>
      <c r="Z910" s="990"/>
      <c r="AA910" s="990"/>
      <c r="AB910" s="990"/>
      <c r="AC910" s="990"/>
      <c r="AD910" s="991">
        <v>0</v>
      </c>
      <c r="AE910" s="991"/>
      <c r="AF910" s="991"/>
      <c r="AG910" s="991"/>
    </row>
    <row r="911" spans="4:33" ht="14.25" customHeight="1" x14ac:dyDescent="0.2">
      <c r="D911" s="987" t="s">
        <v>399</v>
      </c>
      <c r="E911" s="987"/>
      <c r="F911" s="987"/>
      <c r="G911" s="987"/>
      <c r="H911" s="987"/>
      <c r="I911" s="987"/>
      <c r="J911" s="987"/>
      <c r="K911" s="987"/>
      <c r="L911" s="987"/>
      <c r="M911" s="987"/>
      <c r="N911" s="990">
        <v>775</v>
      </c>
      <c r="O911" s="990"/>
      <c r="P911" s="990"/>
      <c r="Q911" s="990"/>
      <c r="R911" s="990"/>
      <c r="S911" s="990"/>
      <c r="T911" s="990"/>
      <c r="U911" s="990"/>
      <c r="V911" s="990"/>
      <c r="W911" s="990"/>
      <c r="X911" s="990"/>
      <c r="Y911" s="990"/>
      <c r="Z911" s="990"/>
      <c r="AA911" s="990"/>
      <c r="AB911" s="990"/>
      <c r="AC911" s="990"/>
      <c r="AD911" s="991">
        <v>775</v>
      </c>
      <c r="AE911" s="991"/>
      <c r="AF911" s="991"/>
      <c r="AG911" s="991"/>
    </row>
    <row r="912" spans="4:33" ht="14.25" customHeight="1" x14ac:dyDescent="0.2">
      <c r="D912" s="987" t="s">
        <v>400</v>
      </c>
      <c r="E912" s="987"/>
      <c r="F912" s="987"/>
      <c r="G912" s="987"/>
      <c r="H912" s="987"/>
      <c r="I912" s="987"/>
      <c r="J912" s="987"/>
      <c r="K912" s="987"/>
      <c r="L912" s="987"/>
      <c r="M912" s="987"/>
      <c r="N912" s="990"/>
      <c r="O912" s="990"/>
      <c r="P912" s="990"/>
      <c r="Q912" s="990"/>
      <c r="R912" s="990"/>
      <c r="S912" s="990"/>
      <c r="T912" s="990"/>
      <c r="U912" s="990"/>
      <c r="V912" s="990"/>
      <c r="W912" s="990"/>
      <c r="X912" s="990"/>
      <c r="Y912" s="990"/>
      <c r="Z912" s="990"/>
      <c r="AA912" s="990"/>
      <c r="AB912" s="990"/>
      <c r="AC912" s="990"/>
      <c r="AD912" s="991">
        <v>0</v>
      </c>
      <c r="AE912" s="991"/>
      <c r="AF912" s="991"/>
      <c r="AG912" s="991"/>
    </row>
    <row r="913" spans="4:33" ht="14.25" customHeight="1" x14ac:dyDescent="0.2">
      <c r="D913" s="987" t="s">
        <v>401</v>
      </c>
      <c r="E913" s="987"/>
      <c r="F913" s="987"/>
      <c r="G913" s="987"/>
      <c r="H913" s="987"/>
      <c r="I913" s="987"/>
      <c r="J913" s="987"/>
      <c r="K913" s="987"/>
      <c r="L913" s="987"/>
      <c r="M913" s="987"/>
      <c r="N913" s="990"/>
      <c r="O913" s="990"/>
      <c r="P913" s="990"/>
      <c r="Q913" s="990"/>
      <c r="R913" s="990"/>
      <c r="S913" s="990"/>
      <c r="T913" s="990"/>
      <c r="U913" s="990"/>
      <c r="V913" s="990"/>
      <c r="W913" s="990"/>
      <c r="X913" s="990"/>
      <c r="Y913" s="990"/>
      <c r="Z913" s="990"/>
      <c r="AA913" s="990"/>
      <c r="AB913" s="990"/>
      <c r="AC913" s="990"/>
      <c r="AD913" s="991">
        <v>0</v>
      </c>
      <c r="AE913" s="991"/>
      <c r="AF913" s="991"/>
      <c r="AG913" s="991"/>
    </row>
    <row r="914" spans="4:33" ht="14.25" customHeight="1" x14ac:dyDescent="0.2">
      <c r="D914" s="987" t="s">
        <v>402</v>
      </c>
      <c r="E914" s="987"/>
      <c r="F914" s="987"/>
      <c r="G914" s="987"/>
      <c r="H914" s="987"/>
      <c r="I914" s="987"/>
      <c r="J914" s="987"/>
      <c r="K914" s="987"/>
      <c r="L914" s="987"/>
      <c r="M914" s="987"/>
      <c r="N914" s="990">
        <v>118088</v>
      </c>
      <c r="O914" s="990"/>
      <c r="P914" s="990"/>
      <c r="Q914" s="990"/>
      <c r="R914" s="990"/>
      <c r="S914" s="990"/>
      <c r="T914" s="990"/>
      <c r="U914" s="990"/>
      <c r="V914" s="990"/>
      <c r="W914" s="990"/>
      <c r="X914" s="990"/>
      <c r="Y914" s="990"/>
      <c r="Z914" s="990">
        <v>1</v>
      </c>
      <c r="AA914" s="990"/>
      <c r="AB914" s="990"/>
      <c r="AC914" s="990"/>
      <c r="AD914" s="991">
        <v>118089</v>
      </c>
      <c r="AE914" s="991"/>
      <c r="AF914" s="991"/>
      <c r="AG914" s="991"/>
    </row>
    <row r="915" spans="4:33" ht="14.25" customHeight="1" x14ac:dyDescent="0.2">
      <c r="D915" s="987" t="s">
        <v>433</v>
      </c>
      <c r="E915" s="987"/>
      <c r="F915" s="987"/>
      <c r="G915" s="987"/>
      <c r="H915" s="987"/>
      <c r="I915" s="987"/>
      <c r="J915" s="987"/>
      <c r="K915" s="987"/>
      <c r="L915" s="987"/>
      <c r="M915" s="987"/>
      <c r="N915" s="990">
        <v>-44565</v>
      </c>
      <c r="O915" s="990"/>
      <c r="P915" s="990"/>
      <c r="Q915" s="990"/>
      <c r="R915" s="990"/>
      <c r="S915" s="990"/>
      <c r="T915" s="990"/>
      <c r="U915" s="990"/>
      <c r="V915" s="990"/>
      <c r="W915" s="990"/>
      <c r="X915" s="990"/>
      <c r="Y915" s="990"/>
      <c r="Z915" s="990">
        <v>-80683</v>
      </c>
      <c r="AA915" s="990"/>
      <c r="AB915" s="990"/>
      <c r="AC915" s="990"/>
      <c r="AD915" s="991">
        <v>-125248</v>
      </c>
      <c r="AE915" s="991"/>
      <c r="AF915" s="991"/>
      <c r="AG915" s="991"/>
    </row>
    <row r="916" spans="4:33" ht="25.5" customHeight="1" x14ac:dyDescent="0.2">
      <c r="D916" s="987" t="s">
        <v>434</v>
      </c>
      <c r="E916" s="987"/>
      <c r="F916" s="987"/>
      <c r="G916" s="987"/>
      <c r="H916" s="987"/>
      <c r="I916" s="987"/>
      <c r="J916" s="987"/>
      <c r="K916" s="987"/>
      <c r="L916" s="987"/>
      <c r="M916" s="987"/>
      <c r="N916" s="988">
        <v>-80683</v>
      </c>
      <c r="O916" s="988"/>
      <c r="P916" s="988"/>
      <c r="Q916" s="988"/>
      <c r="R916" s="988">
        <v>2420</v>
      </c>
      <c r="S916" s="988"/>
      <c r="T916" s="988"/>
      <c r="U916" s="988"/>
      <c r="V916" s="988"/>
      <c r="W916" s="988"/>
      <c r="X916" s="988"/>
      <c r="Y916" s="988"/>
      <c r="Z916" s="988">
        <v>80683</v>
      </c>
      <c r="AA916" s="988"/>
      <c r="AB916" s="988"/>
      <c r="AC916" s="988"/>
      <c r="AD916" s="991">
        <v>2420</v>
      </c>
      <c r="AE916" s="991"/>
      <c r="AF916" s="991"/>
      <c r="AG916" s="991"/>
    </row>
    <row r="917" spans="4:33" ht="14.25" customHeight="1" x14ac:dyDescent="0.2">
      <c r="D917" s="987" t="s">
        <v>403</v>
      </c>
      <c r="E917" s="987"/>
      <c r="F917" s="987"/>
      <c r="G917" s="987"/>
      <c r="H917" s="987"/>
      <c r="I917" s="987"/>
      <c r="J917" s="987"/>
      <c r="K917" s="987"/>
      <c r="L917" s="987"/>
      <c r="M917" s="987"/>
      <c r="N917" s="990"/>
      <c r="O917" s="990"/>
      <c r="P917" s="990"/>
      <c r="Q917" s="990"/>
      <c r="R917" s="990"/>
      <c r="S917" s="990"/>
      <c r="T917" s="990"/>
      <c r="U917" s="990"/>
      <c r="V917" s="990"/>
      <c r="W917" s="990"/>
      <c r="X917" s="990"/>
      <c r="Y917" s="990"/>
      <c r="Z917" s="990"/>
      <c r="AA917" s="990"/>
      <c r="AB917" s="990"/>
      <c r="AC917" s="990"/>
      <c r="AD917" s="991">
        <v>0</v>
      </c>
      <c r="AE917" s="991"/>
      <c r="AF917" s="991"/>
      <c r="AG917" s="991"/>
    </row>
    <row r="918" spans="4:33" ht="14.25" customHeight="1" x14ac:dyDescent="0.2">
      <c r="D918" s="987" t="s">
        <v>404</v>
      </c>
      <c r="E918" s="987"/>
      <c r="F918" s="987"/>
      <c r="G918" s="987"/>
      <c r="H918" s="987"/>
      <c r="I918" s="987"/>
      <c r="J918" s="987"/>
      <c r="K918" s="987"/>
      <c r="L918" s="987"/>
      <c r="M918" s="987"/>
      <c r="N918" s="990"/>
      <c r="O918" s="990"/>
      <c r="P918" s="990"/>
      <c r="Q918" s="990"/>
      <c r="R918" s="990"/>
      <c r="S918" s="990"/>
      <c r="T918" s="990"/>
      <c r="U918" s="990"/>
      <c r="V918" s="990"/>
      <c r="W918" s="990"/>
      <c r="X918" s="990"/>
      <c r="Y918" s="990"/>
      <c r="Z918" s="990"/>
      <c r="AA918" s="990"/>
      <c r="AB918" s="990"/>
      <c r="AC918" s="990"/>
      <c r="AD918" s="991">
        <v>0</v>
      </c>
      <c r="AE918" s="991"/>
      <c r="AF918" s="991"/>
      <c r="AG918" s="991"/>
    </row>
    <row r="919" spans="4:33" ht="25.5" customHeight="1" thickBot="1" x14ac:dyDescent="0.25">
      <c r="D919" s="1176" t="s">
        <v>435</v>
      </c>
      <c r="E919" s="1176"/>
      <c r="F919" s="1176"/>
      <c r="G919" s="1176"/>
      <c r="H919" s="1176"/>
      <c r="I919" s="1176"/>
      <c r="J919" s="1176"/>
      <c r="K919" s="1176"/>
      <c r="L919" s="1176"/>
      <c r="M919" s="1176"/>
      <c r="N919" s="1177"/>
      <c r="O919" s="1177"/>
      <c r="P919" s="1177"/>
      <c r="Q919" s="1177"/>
      <c r="R919" s="1177"/>
      <c r="S919" s="1177"/>
      <c r="T919" s="1177"/>
      <c r="U919" s="1177"/>
      <c r="V919" s="1177"/>
      <c r="W919" s="1177"/>
      <c r="X919" s="1177"/>
      <c r="Y919" s="1177"/>
      <c r="Z919" s="1177"/>
      <c r="AA919" s="1177"/>
      <c r="AB919" s="1177"/>
      <c r="AC919" s="1177"/>
      <c r="AD919" s="1178">
        <v>0</v>
      </c>
      <c r="AE919" s="1178"/>
      <c r="AF919" s="1178"/>
      <c r="AG919" s="1178"/>
    </row>
    <row r="921" spans="4:33" ht="14.25" customHeight="1" thickBot="1" x14ac:dyDescent="0.25"/>
    <row r="922" spans="4:33" ht="14.25" customHeight="1" thickBot="1" x14ac:dyDescent="0.25">
      <c r="D922" s="999" t="s">
        <v>429</v>
      </c>
      <c r="E922" s="999"/>
      <c r="F922" s="999"/>
      <c r="G922" s="999"/>
      <c r="H922" s="999"/>
      <c r="I922" s="999"/>
      <c r="J922" s="999"/>
      <c r="K922" s="999"/>
      <c r="L922" s="999"/>
      <c r="M922" s="999"/>
      <c r="N922" s="999" t="s">
        <v>3</v>
      </c>
      <c r="O922" s="999"/>
      <c r="P922" s="999"/>
      <c r="Q922" s="999"/>
      <c r="R922" s="999"/>
      <c r="S922" s="999"/>
      <c r="T922" s="999"/>
      <c r="U922" s="999"/>
      <c r="V922" s="999"/>
      <c r="W922" s="999"/>
      <c r="X922" s="999"/>
      <c r="Y922" s="999"/>
      <c r="Z922" s="999"/>
      <c r="AA922" s="999"/>
      <c r="AB922" s="999"/>
      <c r="AC922" s="999"/>
      <c r="AD922" s="999"/>
      <c r="AE922" s="999"/>
      <c r="AF922" s="999"/>
      <c r="AG922" s="999"/>
    </row>
    <row r="923" spans="4:33" ht="22.5" customHeight="1" thickBot="1" x14ac:dyDescent="0.25">
      <c r="D923" s="999"/>
      <c r="E923" s="999"/>
      <c r="F923" s="999"/>
      <c r="G923" s="999"/>
      <c r="H923" s="999"/>
      <c r="I923" s="999"/>
      <c r="J923" s="999"/>
      <c r="K923" s="999"/>
      <c r="L923" s="999"/>
      <c r="M923" s="999"/>
      <c r="N923" s="1046" t="s">
        <v>1708</v>
      </c>
      <c r="O923" s="1046"/>
      <c r="P923" s="1046"/>
      <c r="Q923" s="1046"/>
      <c r="R923" s="1046" t="s">
        <v>27</v>
      </c>
      <c r="S923" s="1046"/>
      <c r="T923" s="1046"/>
      <c r="U923" s="1046"/>
      <c r="V923" s="1046" t="s">
        <v>28</v>
      </c>
      <c r="W923" s="1046"/>
      <c r="X923" s="1046"/>
      <c r="Y923" s="1046"/>
      <c r="Z923" s="1046" t="s">
        <v>29</v>
      </c>
      <c r="AA923" s="1046"/>
      <c r="AB923" s="1046"/>
      <c r="AC923" s="1046"/>
      <c r="AD923" s="1046" t="s">
        <v>392</v>
      </c>
      <c r="AE923" s="1046"/>
      <c r="AF923" s="1046"/>
      <c r="AG923" s="1046"/>
    </row>
    <row r="924" spans="4:33" ht="14.25" customHeight="1" x14ac:dyDescent="0.2">
      <c r="D924" s="998" t="s">
        <v>393</v>
      </c>
      <c r="E924" s="998"/>
      <c r="F924" s="998"/>
      <c r="G924" s="998"/>
      <c r="H924" s="998"/>
      <c r="I924" s="998"/>
      <c r="J924" s="998"/>
      <c r="K924" s="998"/>
      <c r="L924" s="998"/>
      <c r="M924" s="998"/>
      <c r="N924" s="1179">
        <v>6639</v>
      </c>
      <c r="O924" s="1179"/>
      <c r="P924" s="1179"/>
      <c r="Q924" s="1179"/>
      <c r="R924" s="1179"/>
      <c r="S924" s="1179"/>
      <c r="T924" s="1179"/>
      <c r="U924" s="1179"/>
      <c r="V924" s="1179"/>
      <c r="W924" s="1179"/>
      <c r="X924" s="1179"/>
      <c r="Y924" s="1179"/>
      <c r="Z924" s="1179"/>
      <c r="AA924" s="1179"/>
      <c r="AB924" s="1179"/>
      <c r="AC924" s="1179"/>
      <c r="AD924" s="1052">
        <v>6639</v>
      </c>
      <c r="AE924" s="1052"/>
      <c r="AF924" s="1052"/>
      <c r="AG924" s="1052"/>
    </row>
    <row r="925" spans="4:33" ht="14.25" customHeight="1" x14ac:dyDescent="0.2">
      <c r="D925" s="987" t="s">
        <v>394</v>
      </c>
      <c r="E925" s="987"/>
      <c r="F925" s="987"/>
      <c r="G925" s="987"/>
      <c r="H925" s="987"/>
      <c r="I925" s="987"/>
      <c r="J925" s="987"/>
      <c r="K925" s="987"/>
      <c r="L925" s="987"/>
      <c r="M925" s="987"/>
      <c r="N925" s="990"/>
      <c r="O925" s="990"/>
      <c r="P925" s="990"/>
      <c r="Q925" s="990"/>
      <c r="R925" s="990"/>
      <c r="S925" s="990"/>
      <c r="T925" s="990"/>
      <c r="U925" s="990"/>
      <c r="V925" s="990"/>
      <c r="W925" s="990"/>
      <c r="X925" s="990"/>
      <c r="Y925" s="990"/>
      <c r="Z925" s="990"/>
      <c r="AA925" s="990"/>
      <c r="AB925" s="990"/>
      <c r="AC925" s="990"/>
      <c r="AD925" s="991">
        <v>0</v>
      </c>
      <c r="AE925" s="991"/>
      <c r="AF925" s="991"/>
      <c r="AG925" s="991"/>
    </row>
    <row r="926" spans="4:33" ht="14.25" customHeight="1" x14ac:dyDescent="0.2">
      <c r="D926" s="987" t="s">
        <v>430</v>
      </c>
      <c r="E926" s="987"/>
      <c r="F926" s="987"/>
      <c r="G926" s="987"/>
      <c r="H926" s="987"/>
      <c r="I926" s="987"/>
      <c r="J926" s="987"/>
      <c r="K926" s="987"/>
      <c r="L926" s="987"/>
      <c r="M926" s="987"/>
      <c r="N926" s="990"/>
      <c r="O926" s="990"/>
      <c r="P926" s="990"/>
      <c r="Q926" s="990"/>
      <c r="R926" s="990"/>
      <c r="S926" s="990"/>
      <c r="T926" s="990"/>
      <c r="U926" s="990"/>
      <c r="V926" s="990"/>
      <c r="W926" s="990"/>
      <c r="X926" s="990"/>
      <c r="Y926" s="990"/>
      <c r="Z926" s="990"/>
      <c r="AA926" s="990"/>
      <c r="AB926" s="990"/>
      <c r="AC926" s="990"/>
      <c r="AD926" s="991">
        <v>0</v>
      </c>
      <c r="AE926" s="991"/>
      <c r="AF926" s="991"/>
      <c r="AG926" s="991"/>
    </row>
    <row r="927" spans="4:33" ht="14.25" customHeight="1" x14ac:dyDescent="0.2">
      <c r="D927" s="987" t="s">
        <v>431</v>
      </c>
      <c r="E927" s="987"/>
      <c r="F927" s="987"/>
      <c r="G927" s="987"/>
      <c r="H927" s="987"/>
      <c r="I927" s="987"/>
      <c r="J927" s="987"/>
      <c r="K927" s="987"/>
      <c r="L927" s="987"/>
      <c r="M927" s="987"/>
      <c r="N927" s="990"/>
      <c r="O927" s="990"/>
      <c r="P927" s="990"/>
      <c r="Q927" s="990"/>
      <c r="R927" s="990"/>
      <c r="S927" s="990"/>
      <c r="T927" s="990"/>
      <c r="U927" s="990"/>
      <c r="V927" s="990"/>
      <c r="W927" s="990"/>
      <c r="X927" s="990"/>
      <c r="Y927" s="990"/>
      <c r="Z927" s="990"/>
      <c r="AA927" s="990"/>
      <c r="AB927" s="990"/>
      <c r="AC927" s="990"/>
      <c r="AD927" s="991">
        <v>0</v>
      </c>
      <c r="AE927" s="991"/>
      <c r="AF927" s="991"/>
      <c r="AG927" s="991"/>
    </row>
    <row r="928" spans="4:33" ht="14.25" customHeight="1" x14ac:dyDescent="0.2">
      <c r="D928" s="987" t="s">
        <v>395</v>
      </c>
      <c r="E928" s="987"/>
      <c r="F928" s="987"/>
      <c r="G928" s="987"/>
      <c r="H928" s="987"/>
      <c r="I928" s="987"/>
      <c r="J928" s="987"/>
      <c r="K928" s="987"/>
      <c r="L928" s="987"/>
      <c r="M928" s="987"/>
      <c r="N928" s="990"/>
      <c r="O928" s="990"/>
      <c r="P928" s="990"/>
      <c r="Q928" s="990"/>
      <c r="R928" s="990"/>
      <c r="S928" s="990"/>
      <c r="T928" s="990"/>
      <c r="U928" s="990"/>
      <c r="V928" s="990"/>
      <c r="W928" s="990"/>
      <c r="X928" s="990"/>
      <c r="Y928" s="990"/>
      <c r="Z928" s="990"/>
      <c r="AA928" s="990"/>
      <c r="AB928" s="990"/>
      <c r="AC928" s="990"/>
      <c r="AD928" s="991">
        <v>0</v>
      </c>
      <c r="AE928" s="991"/>
      <c r="AF928" s="991"/>
      <c r="AG928" s="991"/>
    </row>
    <row r="929" spans="4:33" ht="14.25" customHeight="1" x14ac:dyDescent="0.2">
      <c r="D929" s="987" t="s">
        <v>396</v>
      </c>
      <c r="E929" s="987"/>
      <c r="F929" s="987"/>
      <c r="G929" s="987"/>
      <c r="H929" s="987"/>
      <c r="I929" s="987"/>
      <c r="J929" s="987"/>
      <c r="K929" s="987"/>
      <c r="L929" s="987"/>
      <c r="M929" s="987"/>
      <c r="N929" s="990"/>
      <c r="O929" s="990"/>
      <c r="P929" s="990"/>
      <c r="Q929" s="990"/>
      <c r="R929" s="990"/>
      <c r="S929" s="990"/>
      <c r="T929" s="990"/>
      <c r="U929" s="990"/>
      <c r="V929" s="990"/>
      <c r="W929" s="990"/>
      <c r="X929" s="990"/>
      <c r="Y929" s="990"/>
      <c r="Z929" s="990"/>
      <c r="AA929" s="990"/>
      <c r="AB929" s="990"/>
      <c r="AC929" s="990"/>
      <c r="AD929" s="991">
        <v>0</v>
      </c>
      <c r="AE929" s="991"/>
      <c r="AF929" s="991"/>
      <c r="AG929" s="991"/>
    </row>
    <row r="930" spans="4:33" ht="21.75" customHeight="1" x14ac:dyDescent="0.2">
      <c r="D930" s="987" t="s">
        <v>397</v>
      </c>
      <c r="E930" s="987"/>
      <c r="F930" s="987"/>
      <c r="G930" s="987"/>
      <c r="H930" s="987"/>
      <c r="I930" s="987"/>
      <c r="J930" s="987"/>
      <c r="K930" s="987"/>
      <c r="L930" s="987"/>
      <c r="M930" s="987"/>
      <c r="N930" s="990"/>
      <c r="O930" s="990"/>
      <c r="P930" s="990"/>
      <c r="Q930" s="990"/>
      <c r="R930" s="990"/>
      <c r="S930" s="990"/>
      <c r="T930" s="990"/>
      <c r="U930" s="990"/>
      <c r="V930" s="990"/>
      <c r="W930" s="990"/>
      <c r="X930" s="990"/>
      <c r="Y930" s="990"/>
      <c r="Z930" s="990"/>
      <c r="AA930" s="990"/>
      <c r="AB930" s="990"/>
      <c r="AC930" s="990"/>
      <c r="AD930" s="991">
        <v>0</v>
      </c>
      <c r="AE930" s="991"/>
      <c r="AF930" s="991"/>
      <c r="AG930" s="991"/>
    </row>
    <row r="931" spans="4:33" ht="21.75" customHeight="1" x14ac:dyDescent="0.2">
      <c r="D931" s="989" t="s">
        <v>1709</v>
      </c>
      <c r="E931" s="987"/>
      <c r="F931" s="987"/>
      <c r="G931" s="987"/>
      <c r="H931" s="987"/>
      <c r="I931" s="987"/>
      <c r="J931" s="987"/>
      <c r="K931" s="987"/>
      <c r="L931" s="987"/>
      <c r="M931" s="987"/>
      <c r="N931" s="990"/>
      <c r="O931" s="990"/>
      <c r="P931" s="990"/>
      <c r="Q931" s="990"/>
      <c r="R931" s="990"/>
      <c r="S931" s="990"/>
      <c r="T931" s="990"/>
      <c r="U931" s="990"/>
      <c r="V931" s="990"/>
      <c r="W931" s="990"/>
      <c r="X931" s="990"/>
      <c r="Y931" s="990"/>
      <c r="Z931" s="990"/>
      <c r="AA931" s="990"/>
      <c r="AB931" s="990"/>
      <c r="AC931" s="990"/>
      <c r="AD931" s="991">
        <v>0</v>
      </c>
      <c r="AE931" s="991"/>
      <c r="AF931" s="991"/>
      <c r="AG931" s="991"/>
    </row>
    <row r="932" spans="4:33" ht="14.25" customHeight="1" x14ac:dyDescent="0.2">
      <c r="D932" s="987" t="s">
        <v>398</v>
      </c>
      <c r="E932" s="987"/>
      <c r="F932" s="987"/>
      <c r="G932" s="987"/>
      <c r="H932" s="987"/>
      <c r="I932" s="987"/>
      <c r="J932" s="987"/>
      <c r="K932" s="987"/>
      <c r="L932" s="987"/>
      <c r="M932" s="987"/>
      <c r="N932" s="990"/>
      <c r="O932" s="990"/>
      <c r="P932" s="990"/>
      <c r="Q932" s="990"/>
      <c r="R932" s="990"/>
      <c r="S932" s="990"/>
      <c r="T932" s="990"/>
      <c r="U932" s="990"/>
      <c r="V932" s="990"/>
      <c r="W932" s="990"/>
      <c r="X932" s="990"/>
      <c r="Y932" s="990"/>
      <c r="Z932" s="990"/>
      <c r="AA932" s="990"/>
      <c r="AB932" s="990"/>
      <c r="AC932" s="990"/>
      <c r="AD932" s="991">
        <v>0</v>
      </c>
      <c r="AE932" s="991"/>
      <c r="AF932" s="991"/>
      <c r="AG932" s="991"/>
    </row>
    <row r="933" spans="4:33" ht="24.75" customHeight="1" x14ac:dyDescent="0.2">
      <c r="D933" s="987" t="s">
        <v>432</v>
      </c>
      <c r="E933" s="987"/>
      <c r="F933" s="987"/>
      <c r="G933" s="987"/>
      <c r="H933" s="987"/>
      <c r="I933" s="987"/>
      <c r="J933" s="987"/>
      <c r="K933" s="987"/>
      <c r="L933" s="987"/>
      <c r="M933" s="987"/>
      <c r="N933" s="990"/>
      <c r="O933" s="990"/>
      <c r="P933" s="990"/>
      <c r="Q933" s="990"/>
      <c r="R933" s="990"/>
      <c r="S933" s="990"/>
      <c r="T933" s="990"/>
      <c r="U933" s="990"/>
      <c r="V933" s="990"/>
      <c r="W933" s="990"/>
      <c r="X933" s="990"/>
      <c r="Y933" s="990"/>
      <c r="Z933" s="990"/>
      <c r="AA933" s="990"/>
      <c r="AB933" s="990"/>
      <c r="AC933" s="990"/>
      <c r="AD933" s="991">
        <v>0</v>
      </c>
      <c r="AE933" s="991"/>
      <c r="AF933" s="991"/>
      <c r="AG933" s="991"/>
    </row>
    <row r="934" spans="4:33" ht="14.25" customHeight="1" x14ac:dyDescent="0.2">
      <c r="D934" s="987" t="s">
        <v>399</v>
      </c>
      <c r="E934" s="987"/>
      <c r="F934" s="987"/>
      <c r="G934" s="987"/>
      <c r="H934" s="987"/>
      <c r="I934" s="987"/>
      <c r="J934" s="987"/>
      <c r="K934" s="987"/>
      <c r="L934" s="987"/>
      <c r="M934" s="987"/>
      <c r="N934" s="990">
        <v>775</v>
      </c>
      <c r="O934" s="990"/>
      <c r="P934" s="990"/>
      <c r="Q934" s="990"/>
      <c r="R934" s="990"/>
      <c r="S934" s="990"/>
      <c r="T934" s="990"/>
      <c r="U934" s="990"/>
      <c r="V934" s="990"/>
      <c r="W934" s="990"/>
      <c r="X934" s="990"/>
      <c r="Y934" s="990"/>
      <c r="Z934" s="990"/>
      <c r="AA934" s="990"/>
      <c r="AB934" s="990"/>
      <c r="AC934" s="990"/>
      <c r="AD934" s="991">
        <v>775</v>
      </c>
      <c r="AE934" s="991"/>
      <c r="AF934" s="991"/>
      <c r="AG934" s="991"/>
    </row>
    <row r="935" spans="4:33" ht="14.25" customHeight="1" x14ac:dyDescent="0.2">
      <c r="D935" s="987" t="s">
        <v>400</v>
      </c>
      <c r="E935" s="987"/>
      <c r="F935" s="987"/>
      <c r="G935" s="987"/>
      <c r="H935" s="987"/>
      <c r="I935" s="987"/>
      <c r="J935" s="987"/>
      <c r="K935" s="987"/>
      <c r="L935" s="987"/>
      <c r="M935" s="987"/>
      <c r="N935" s="990"/>
      <c r="O935" s="990"/>
      <c r="P935" s="990"/>
      <c r="Q935" s="990"/>
      <c r="R935" s="990"/>
      <c r="S935" s="990"/>
      <c r="T935" s="990"/>
      <c r="U935" s="990"/>
      <c r="V935" s="990"/>
      <c r="W935" s="990"/>
      <c r="X935" s="990"/>
      <c r="Y935" s="990"/>
      <c r="Z935" s="990"/>
      <c r="AA935" s="990"/>
      <c r="AB935" s="990"/>
      <c r="AC935" s="990"/>
      <c r="AD935" s="991">
        <v>0</v>
      </c>
      <c r="AE935" s="991"/>
      <c r="AF935" s="991"/>
      <c r="AG935" s="991"/>
    </row>
    <row r="936" spans="4:33" ht="14.25" customHeight="1" x14ac:dyDescent="0.2">
      <c r="D936" s="987" t="s">
        <v>401</v>
      </c>
      <c r="E936" s="987"/>
      <c r="F936" s="987"/>
      <c r="G936" s="987"/>
      <c r="H936" s="987"/>
      <c r="I936" s="987"/>
      <c r="J936" s="987"/>
      <c r="K936" s="987"/>
      <c r="L936" s="987"/>
      <c r="M936" s="987"/>
      <c r="N936" s="990"/>
      <c r="O936" s="990"/>
      <c r="P936" s="990"/>
      <c r="Q936" s="990"/>
      <c r="R936" s="990"/>
      <c r="S936" s="990"/>
      <c r="T936" s="990"/>
      <c r="U936" s="990"/>
      <c r="V936" s="990"/>
      <c r="W936" s="990"/>
      <c r="X936" s="990"/>
      <c r="Y936" s="990"/>
      <c r="Z936" s="990"/>
      <c r="AA936" s="990"/>
      <c r="AB936" s="990"/>
      <c r="AC936" s="990"/>
      <c r="AD936" s="991">
        <v>0</v>
      </c>
      <c r="AE936" s="991"/>
      <c r="AF936" s="991"/>
      <c r="AG936" s="991"/>
    </row>
    <row r="937" spans="4:33" ht="14.25" customHeight="1" x14ac:dyDescent="0.2">
      <c r="D937" s="987" t="s">
        <v>402</v>
      </c>
      <c r="E937" s="987"/>
      <c r="F937" s="987"/>
      <c r="G937" s="987"/>
      <c r="H937" s="987"/>
      <c r="I937" s="987"/>
      <c r="J937" s="987"/>
      <c r="K937" s="987"/>
      <c r="L937" s="987"/>
      <c r="M937" s="987"/>
      <c r="N937" s="990">
        <v>84415</v>
      </c>
      <c r="O937" s="990"/>
      <c r="P937" s="990"/>
      <c r="Q937" s="990"/>
      <c r="R937" s="990">
        <v>3</v>
      </c>
      <c r="S937" s="990"/>
      <c r="T937" s="990"/>
      <c r="U937" s="990"/>
      <c r="V937" s="990"/>
      <c r="W937" s="990"/>
      <c r="X937" s="990"/>
      <c r="Y937" s="990"/>
      <c r="Z937" s="990">
        <v>33670</v>
      </c>
      <c r="AA937" s="990"/>
      <c r="AB937" s="990"/>
      <c r="AC937" s="990"/>
      <c r="AD937" s="991">
        <v>118088</v>
      </c>
      <c r="AE937" s="991"/>
      <c r="AF937" s="991"/>
      <c r="AG937" s="991"/>
    </row>
    <row r="938" spans="4:33" ht="14.25" customHeight="1" x14ac:dyDescent="0.2">
      <c r="D938" s="987" t="s">
        <v>433</v>
      </c>
      <c r="E938" s="987"/>
      <c r="F938" s="987"/>
      <c r="G938" s="987"/>
      <c r="H938" s="987"/>
      <c r="I938" s="987"/>
      <c r="J938" s="987"/>
      <c r="K938" s="987"/>
      <c r="L938" s="987"/>
      <c r="M938" s="987"/>
      <c r="N938" s="990">
        <v>-44565</v>
      </c>
      <c r="O938" s="990"/>
      <c r="P938" s="990"/>
      <c r="Q938" s="990"/>
      <c r="R938" s="990"/>
      <c r="S938" s="990"/>
      <c r="T938" s="990"/>
      <c r="U938" s="990"/>
      <c r="V938" s="990"/>
      <c r="W938" s="990"/>
      <c r="X938" s="990"/>
      <c r="Y938" s="990"/>
      <c r="Z938" s="990"/>
      <c r="AA938" s="990"/>
      <c r="AB938" s="990"/>
      <c r="AC938" s="990"/>
      <c r="AD938" s="991">
        <v>-44565</v>
      </c>
      <c r="AE938" s="991"/>
      <c r="AF938" s="991"/>
      <c r="AG938" s="991"/>
    </row>
    <row r="939" spans="4:33" ht="21.75" customHeight="1" x14ac:dyDescent="0.2">
      <c r="D939" s="987" t="s">
        <v>434</v>
      </c>
      <c r="E939" s="987"/>
      <c r="F939" s="987"/>
      <c r="G939" s="987"/>
      <c r="H939" s="987"/>
      <c r="I939" s="987"/>
      <c r="J939" s="987"/>
      <c r="K939" s="987"/>
      <c r="L939" s="987"/>
      <c r="M939" s="987"/>
      <c r="N939" s="988">
        <v>33670</v>
      </c>
      <c r="O939" s="988"/>
      <c r="P939" s="988"/>
      <c r="Q939" s="988"/>
      <c r="R939" s="988">
        <v>-80683</v>
      </c>
      <c r="S939" s="988"/>
      <c r="T939" s="988"/>
      <c r="U939" s="988"/>
      <c r="V939" s="988"/>
      <c r="W939" s="988"/>
      <c r="X939" s="988"/>
      <c r="Y939" s="988"/>
      <c r="Z939" s="988">
        <v>-33670</v>
      </c>
      <c r="AA939" s="988"/>
      <c r="AB939" s="988"/>
      <c r="AC939" s="988"/>
      <c r="AD939" s="991">
        <v>-80683</v>
      </c>
      <c r="AE939" s="991"/>
      <c r="AF939" s="991"/>
      <c r="AG939" s="991"/>
    </row>
    <row r="940" spans="4:33" ht="14.25" customHeight="1" x14ac:dyDescent="0.2">
      <c r="D940" s="987" t="s">
        <v>403</v>
      </c>
      <c r="E940" s="987"/>
      <c r="F940" s="987"/>
      <c r="G940" s="987"/>
      <c r="H940" s="987"/>
      <c r="I940" s="987"/>
      <c r="J940" s="987"/>
      <c r="K940" s="987"/>
      <c r="L940" s="987"/>
      <c r="M940" s="987"/>
      <c r="N940" s="990"/>
      <c r="O940" s="990"/>
      <c r="P940" s="990"/>
      <c r="Q940" s="990"/>
      <c r="R940" s="990"/>
      <c r="S940" s="990"/>
      <c r="T940" s="990"/>
      <c r="U940" s="990"/>
      <c r="V940" s="990"/>
      <c r="W940" s="990"/>
      <c r="X940" s="990"/>
      <c r="Y940" s="990"/>
      <c r="Z940" s="990"/>
      <c r="AA940" s="990"/>
      <c r="AB940" s="990"/>
      <c r="AC940" s="990"/>
      <c r="AD940" s="991">
        <v>0</v>
      </c>
      <c r="AE940" s="991"/>
      <c r="AF940" s="991"/>
      <c r="AG940" s="991"/>
    </row>
    <row r="941" spans="4:33" ht="14.25" customHeight="1" x14ac:dyDescent="0.2">
      <c r="D941" s="987" t="s">
        <v>404</v>
      </c>
      <c r="E941" s="987"/>
      <c r="F941" s="987"/>
      <c r="G941" s="987"/>
      <c r="H941" s="987"/>
      <c r="I941" s="987"/>
      <c r="J941" s="987"/>
      <c r="K941" s="987"/>
      <c r="L941" s="987"/>
      <c r="M941" s="987"/>
      <c r="N941" s="990"/>
      <c r="O941" s="990"/>
      <c r="P941" s="990"/>
      <c r="Q941" s="990"/>
      <c r="R941" s="990"/>
      <c r="S941" s="990"/>
      <c r="T941" s="990"/>
      <c r="U941" s="990"/>
      <c r="V941" s="990"/>
      <c r="W941" s="990"/>
      <c r="X941" s="990"/>
      <c r="Y941" s="990"/>
      <c r="Z941" s="990"/>
      <c r="AA941" s="990"/>
      <c r="AB941" s="990"/>
      <c r="AC941" s="990"/>
      <c r="AD941" s="991">
        <v>0</v>
      </c>
      <c r="AE941" s="991"/>
      <c r="AF941" s="991"/>
      <c r="AG941" s="991"/>
    </row>
    <row r="942" spans="4:33" ht="25.5" customHeight="1" thickBot="1" x14ac:dyDescent="0.25">
      <c r="D942" s="1176" t="s">
        <v>435</v>
      </c>
      <c r="E942" s="1176"/>
      <c r="F942" s="1176"/>
      <c r="G942" s="1176"/>
      <c r="H942" s="1176"/>
      <c r="I942" s="1176"/>
      <c r="J942" s="1176"/>
      <c r="K942" s="1176"/>
      <c r="L942" s="1176"/>
      <c r="M942" s="1176"/>
      <c r="N942" s="1177"/>
      <c r="O942" s="1177"/>
      <c r="P942" s="1177"/>
      <c r="Q942" s="1177"/>
      <c r="R942" s="1177"/>
      <c r="S942" s="1177"/>
      <c r="T942" s="1177"/>
      <c r="U942" s="1177"/>
      <c r="V942" s="1177"/>
      <c r="W942" s="1177"/>
      <c r="X942" s="1177"/>
      <c r="Y942" s="1177"/>
      <c r="Z942" s="1177"/>
      <c r="AA942" s="1177"/>
      <c r="AB942" s="1177"/>
      <c r="AC942" s="1177"/>
      <c r="AD942" s="1178">
        <v>0</v>
      </c>
      <c r="AE942" s="1178"/>
      <c r="AF942" s="1178"/>
      <c r="AG942" s="1178"/>
    </row>
    <row r="944" spans="4:33" ht="14.25" customHeight="1" x14ac:dyDescent="0.2">
      <c r="D944" s="983" t="s">
        <v>2017</v>
      </c>
      <c r="E944" s="984"/>
      <c r="F944" s="984"/>
      <c r="G944" s="984"/>
      <c r="H944" s="984"/>
      <c r="I944" s="984"/>
      <c r="J944" s="984"/>
      <c r="K944" s="984"/>
      <c r="L944" s="984"/>
      <c r="M944" s="984"/>
      <c r="N944" s="984"/>
      <c r="O944" s="984"/>
      <c r="P944" s="984"/>
      <c r="Q944" s="984"/>
      <c r="R944" s="984"/>
      <c r="S944" s="984"/>
      <c r="T944" s="984"/>
      <c r="U944" s="984"/>
      <c r="V944" s="984"/>
      <c r="W944" s="984"/>
      <c r="X944" s="984"/>
      <c r="Y944" s="984"/>
      <c r="Z944" s="984"/>
      <c r="AA944" s="984"/>
      <c r="AB944" s="984"/>
      <c r="AC944" s="984"/>
      <c r="AD944" s="984"/>
      <c r="AE944" s="984"/>
      <c r="AF944" s="984"/>
      <c r="AG944" s="984"/>
    </row>
    <row r="945" spans="4:33" ht="14.25" customHeight="1" x14ac:dyDescent="0.2">
      <c r="D945" s="983" t="s">
        <v>2018</v>
      </c>
      <c r="E945" s="984"/>
      <c r="F945" s="984"/>
      <c r="G945" s="984"/>
      <c r="H945" s="984"/>
      <c r="I945" s="984"/>
      <c r="J945" s="984"/>
      <c r="K945" s="984"/>
      <c r="L945" s="984"/>
      <c r="M945" s="984"/>
      <c r="N945" s="984"/>
      <c r="O945" s="984"/>
      <c r="P945" s="984"/>
      <c r="Q945" s="984"/>
      <c r="R945" s="984"/>
      <c r="S945" s="984"/>
      <c r="T945" s="984"/>
      <c r="U945" s="984"/>
      <c r="V945" s="984"/>
      <c r="W945" s="984"/>
      <c r="X945" s="984"/>
      <c r="Y945" s="984"/>
      <c r="Z945" s="984"/>
      <c r="AA945" s="984"/>
      <c r="AB945" s="984"/>
      <c r="AC945" s="984"/>
      <c r="AD945" s="984"/>
      <c r="AE945" s="984"/>
      <c r="AF945" s="984"/>
      <c r="AG945" s="984"/>
    </row>
    <row r="946" spans="4:33" ht="14.25" customHeight="1" x14ac:dyDescent="0.2">
      <c r="D946" s="983"/>
      <c r="E946" s="984"/>
      <c r="F946" s="984"/>
      <c r="G946" s="984"/>
      <c r="H946" s="984"/>
      <c r="I946" s="984"/>
      <c r="J946" s="984"/>
      <c r="K946" s="984"/>
      <c r="L946" s="984"/>
      <c r="M946" s="984"/>
      <c r="N946" s="984"/>
      <c r="O946" s="984"/>
      <c r="P946" s="984"/>
      <c r="Q946" s="984"/>
      <c r="R946" s="984"/>
      <c r="S946" s="984"/>
      <c r="T946" s="984"/>
      <c r="U946" s="984"/>
      <c r="V946" s="984"/>
      <c r="W946" s="984"/>
      <c r="X946" s="984"/>
      <c r="Y946" s="984"/>
      <c r="Z946" s="984"/>
      <c r="AA946" s="984"/>
      <c r="AB946" s="984"/>
      <c r="AC946" s="984"/>
      <c r="AD946" s="984"/>
      <c r="AE946" s="984"/>
      <c r="AF946" s="984"/>
      <c r="AG946" s="984"/>
    </row>
    <row r="947" spans="4:33" ht="14.25" customHeight="1" x14ac:dyDescent="0.2">
      <c r="D947" s="536" t="s">
        <v>1975</v>
      </c>
    </row>
    <row r="949" spans="4:33" ht="14.25" customHeight="1" x14ac:dyDescent="0.2">
      <c r="D949" s="1010" t="s">
        <v>2019</v>
      </c>
      <c r="E949" s="982"/>
      <c r="F949" s="982"/>
      <c r="G949" s="982"/>
      <c r="H949" s="982"/>
      <c r="I949" s="982"/>
      <c r="J949" s="982"/>
      <c r="K949" s="982"/>
      <c r="L949" s="982"/>
      <c r="M949" s="982"/>
      <c r="N949" s="982"/>
      <c r="O949" s="982"/>
      <c r="P949" s="982"/>
      <c r="Q949" s="982"/>
      <c r="R949" s="982"/>
      <c r="S949" s="982"/>
      <c r="T949" s="982"/>
      <c r="U949" s="982"/>
      <c r="V949" s="982"/>
      <c r="W949" s="982"/>
      <c r="X949" s="982"/>
      <c r="Y949" s="982"/>
      <c r="Z949" s="982"/>
      <c r="AA949" s="982"/>
      <c r="AB949" s="982"/>
      <c r="AC949" s="982"/>
      <c r="AD949" s="982"/>
      <c r="AE949" s="982"/>
      <c r="AF949" s="982"/>
      <c r="AG949" s="982"/>
    </row>
    <row r="952" spans="4:33" ht="14.25" customHeight="1" x14ac:dyDescent="0.2">
      <c r="D952" s="536" t="s">
        <v>1976</v>
      </c>
    </row>
    <row r="954" spans="4:33" ht="14.25" customHeight="1" x14ac:dyDescent="0.2">
      <c r="D954" s="1078" t="s">
        <v>2020</v>
      </c>
      <c r="E954" s="1079"/>
      <c r="F954" s="1079"/>
      <c r="G954" s="1079"/>
      <c r="H954" s="1079"/>
      <c r="I954" s="1079"/>
      <c r="J954" s="1079"/>
      <c r="K954" s="1079"/>
      <c r="L954" s="1079"/>
      <c r="M954" s="1079"/>
      <c r="N954" s="1079"/>
      <c r="O954" s="1079"/>
      <c r="P954" s="1079"/>
      <c r="Q954" s="1079"/>
      <c r="R954" s="1079"/>
      <c r="S954" s="1079"/>
      <c r="T954" s="1079"/>
      <c r="U954" s="1079"/>
      <c r="V954" s="1079"/>
      <c r="W954" s="1079"/>
      <c r="X954" s="1079"/>
      <c r="Y954" s="1079"/>
      <c r="Z954" s="1079"/>
      <c r="AA954" s="1079"/>
      <c r="AB954" s="1079"/>
      <c r="AC954" s="1079"/>
      <c r="AD954" s="1079"/>
      <c r="AE954" s="1079"/>
      <c r="AF954" s="1079"/>
      <c r="AG954" s="1079"/>
    </row>
    <row r="955" spans="4:33" ht="14.25" customHeight="1" x14ac:dyDescent="0.2">
      <c r="D955" s="1079"/>
      <c r="E955" s="1079"/>
      <c r="F955" s="1079"/>
      <c r="G955" s="1079"/>
      <c r="H955" s="1079"/>
      <c r="I955" s="1079"/>
      <c r="J955" s="1079"/>
      <c r="K955" s="1079"/>
      <c r="L955" s="1079"/>
      <c r="M955" s="1079"/>
      <c r="N955" s="1079"/>
      <c r="O955" s="1079"/>
      <c r="P955" s="1079"/>
      <c r="Q955" s="1079"/>
      <c r="R955" s="1079"/>
      <c r="S955" s="1079"/>
      <c r="T955" s="1079"/>
      <c r="U955" s="1079"/>
      <c r="V955" s="1079"/>
      <c r="W955" s="1079"/>
      <c r="X955" s="1079"/>
      <c r="Y955" s="1079"/>
      <c r="Z955" s="1079"/>
      <c r="AA955" s="1079"/>
      <c r="AB955" s="1079"/>
      <c r="AC955" s="1079"/>
      <c r="AD955" s="1079"/>
      <c r="AE955" s="1079"/>
      <c r="AF955" s="1079"/>
      <c r="AG955" s="1079"/>
    </row>
  </sheetData>
  <mergeCells count="1909">
    <mergeCell ref="J883:M883"/>
    <mergeCell ref="N883:Q883"/>
    <mergeCell ref="R883:U883"/>
    <mergeCell ref="AD882:AG882"/>
    <mergeCell ref="Y862:AG862"/>
    <mergeCell ref="Y863:AG863"/>
    <mergeCell ref="Y864:AG864"/>
    <mergeCell ref="Y865:AG865"/>
    <mergeCell ref="Y866:AG866"/>
    <mergeCell ref="D865:O865"/>
    <mergeCell ref="D864:O864"/>
    <mergeCell ref="D739:AG739"/>
    <mergeCell ref="Z878:AC878"/>
    <mergeCell ref="D868:AG868"/>
    <mergeCell ref="D870:I872"/>
    <mergeCell ref="J872:M872"/>
    <mergeCell ref="N872:Q872"/>
    <mergeCell ref="R872:U872"/>
    <mergeCell ref="V872:Y872"/>
    <mergeCell ref="Z872:AC872"/>
    <mergeCell ref="AD872:AG872"/>
    <mergeCell ref="D873:I873"/>
    <mergeCell ref="J873:M873"/>
    <mergeCell ref="V883:Y883"/>
    <mergeCell ref="Z883:AC883"/>
    <mergeCell ref="AD883:AG883"/>
    <mergeCell ref="D891:AG891"/>
    <mergeCell ref="D893:AG893"/>
    <mergeCell ref="D880:I880"/>
    <mergeCell ref="J880:M880"/>
    <mergeCell ref="N880:Q880"/>
    <mergeCell ref="R880:U880"/>
    <mergeCell ref="V880:Y880"/>
    <mergeCell ref="Z880:AC880"/>
    <mergeCell ref="AD880:AG880"/>
    <mergeCell ref="D877:I877"/>
    <mergeCell ref="J877:M877"/>
    <mergeCell ref="N877:Q877"/>
    <mergeCell ref="R877:U877"/>
    <mergeCell ref="V877:Y877"/>
    <mergeCell ref="Z877:AC877"/>
    <mergeCell ref="AD877:AG877"/>
    <mergeCell ref="D879:I879"/>
    <mergeCell ref="J879:M879"/>
    <mergeCell ref="N879:Q879"/>
    <mergeCell ref="R879:U879"/>
    <mergeCell ref="V879:Y879"/>
    <mergeCell ref="Z879:AC879"/>
    <mergeCell ref="AD879:AG879"/>
    <mergeCell ref="J884:M884"/>
    <mergeCell ref="N884:Q884"/>
    <mergeCell ref="R884:U884"/>
    <mergeCell ref="V884:Y884"/>
    <mergeCell ref="Z884:AC884"/>
    <mergeCell ref="AD884:AG884"/>
    <mergeCell ref="D881:I881"/>
    <mergeCell ref="D882:I882"/>
    <mergeCell ref="D883:I883"/>
    <mergeCell ref="D884:I884"/>
    <mergeCell ref="J875:M875"/>
    <mergeCell ref="N875:Q875"/>
    <mergeCell ref="R875:U875"/>
    <mergeCell ref="V875:Y875"/>
    <mergeCell ref="Z875:AC875"/>
    <mergeCell ref="AD875:AG875"/>
    <mergeCell ref="J876:M876"/>
    <mergeCell ref="N876:Q876"/>
    <mergeCell ref="R876:U876"/>
    <mergeCell ref="V876:Y876"/>
    <mergeCell ref="Z876:AC876"/>
    <mergeCell ref="AD876:AG876"/>
    <mergeCell ref="J878:M878"/>
    <mergeCell ref="N878:Q878"/>
    <mergeCell ref="R878:U878"/>
    <mergeCell ref="V878:Y878"/>
    <mergeCell ref="AD878:AG878"/>
    <mergeCell ref="J881:M881"/>
    <mergeCell ref="N881:Q881"/>
    <mergeCell ref="R881:U881"/>
    <mergeCell ref="V881:Y881"/>
    <mergeCell ref="Z881:AC881"/>
    <mergeCell ref="AD881:AG881"/>
    <mergeCell ref="J882:M882"/>
    <mergeCell ref="N882:Q882"/>
    <mergeCell ref="R882:U882"/>
    <mergeCell ref="V882:Y882"/>
    <mergeCell ref="Z882:AC882"/>
    <mergeCell ref="D875:I875"/>
    <mergeCell ref="D876:I876"/>
    <mergeCell ref="D878:I878"/>
    <mergeCell ref="D844:M844"/>
    <mergeCell ref="N844:W844"/>
    <mergeCell ref="X844:AG844"/>
    <mergeCell ref="D845:M845"/>
    <mergeCell ref="N845:W845"/>
    <mergeCell ref="X845:AG845"/>
    <mergeCell ref="D846:M846"/>
    <mergeCell ref="N846:W846"/>
    <mergeCell ref="X846:AG846"/>
    <mergeCell ref="N873:Q873"/>
    <mergeCell ref="R873:U873"/>
    <mergeCell ref="V873:Y873"/>
    <mergeCell ref="Z873:AC873"/>
    <mergeCell ref="AD873:AG873"/>
    <mergeCell ref="D856:AG856"/>
    <mergeCell ref="D858:AG858"/>
    <mergeCell ref="D860:O860"/>
    <mergeCell ref="P860:X860"/>
    <mergeCell ref="Y860:AG860"/>
    <mergeCell ref="D866:O866"/>
    <mergeCell ref="D863:O863"/>
    <mergeCell ref="D862:O862"/>
    <mergeCell ref="D861:O861"/>
    <mergeCell ref="P863:X863"/>
    <mergeCell ref="P862:X862"/>
    <mergeCell ref="P861:X861"/>
    <mergeCell ref="P864:X864"/>
    <mergeCell ref="P865:X865"/>
    <mergeCell ref="P866:X866"/>
    <mergeCell ref="Y861:AG861"/>
    <mergeCell ref="D853:M853"/>
    <mergeCell ref="N853:W853"/>
    <mergeCell ref="X853:AG853"/>
    <mergeCell ref="D854:M854"/>
    <mergeCell ref="N854:W854"/>
    <mergeCell ref="X854:AG854"/>
    <mergeCell ref="D874:I874"/>
    <mergeCell ref="J874:M874"/>
    <mergeCell ref="N874:Q874"/>
    <mergeCell ref="R874:U874"/>
    <mergeCell ref="V874:Y874"/>
    <mergeCell ref="Z874:AC874"/>
    <mergeCell ref="AD874:AG874"/>
    <mergeCell ref="V870:AG871"/>
    <mergeCell ref="J870:U871"/>
    <mergeCell ref="D847:M847"/>
    <mergeCell ref="N847:W847"/>
    <mergeCell ref="X847:AG847"/>
    <mergeCell ref="D848:M848"/>
    <mergeCell ref="N848:W848"/>
    <mergeCell ref="X848:AG848"/>
    <mergeCell ref="D849:M849"/>
    <mergeCell ref="N849:W849"/>
    <mergeCell ref="X849:AG849"/>
    <mergeCell ref="D850:M850"/>
    <mergeCell ref="N850:W850"/>
    <mergeCell ref="X850:AG850"/>
    <mergeCell ref="D851:M851"/>
    <mergeCell ref="N851:W851"/>
    <mergeCell ref="X851:AG851"/>
    <mergeCell ref="D852:M852"/>
    <mergeCell ref="N852:W852"/>
    <mergeCell ref="X852:AG852"/>
    <mergeCell ref="D835:M835"/>
    <mergeCell ref="N835:W835"/>
    <mergeCell ref="X835:AG835"/>
    <mergeCell ref="D836:M836"/>
    <mergeCell ref="N836:W836"/>
    <mergeCell ref="X836:AG836"/>
    <mergeCell ref="D837:M837"/>
    <mergeCell ref="N837:W837"/>
    <mergeCell ref="D838:M838"/>
    <mergeCell ref="N838:W838"/>
    <mergeCell ref="X838:AG838"/>
    <mergeCell ref="D839:M839"/>
    <mergeCell ref="N839:W839"/>
    <mergeCell ref="X839:AG839"/>
    <mergeCell ref="D840:M840"/>
    <mergeCell ref="N840:W840"/>
    <mergeCell ref="X840:AG840"/>
    <mergeCell ref="D497:R497"/>
    <mergeCell ref="S497:AG497"/>
    <mergeCell ref="D498:R498"/>
    <mergeCell ref="S498:AG498"/>
    <mergeCell ref="D828:M829"/>
    <mergeCell ref="N828:W829"/>
    <mergeCell ref="X828:AG829"/>
    <mergeCell ref="D830:M830"/>
    <mergeCell ref="N830:W830"/>
    <mergeCell ref="X830:AG830"/>
    <mergeCell ref="D831:M831"/>
    <mergeCell ref="N831:W831"/>
    <mergeCell ref="X831:AG831"/>
    <mergeCell ref="D833:M833"/>
    <mergeCell ref="N833:W833"/>
    <mergeCell ref="X833:AG833"/>
    <mergeCell ref="D834:M834"/>
    <mergeCell ref="N834:W834"/>
    <mergeCell ref="X834:AG834"/>
    <mergeCell ref="D398:I398"/>
    <mergeCell ref="D405:I405"/>
    <mergeCell ref="D404:I404"/>
    <mergeCell ref="D410:I410"/>
    <mergeCell ref="D409:I409"/>
    <mergeCell ref="D496:R496"/>
    <mergeCell ref="S496:AG496"/>
    <mergeCell ref="D360:AG360"/>
    <mergeCell ref="D438:R438"/>
    <mergeCell ref="S438:AG438"/>
    <mergeCell ref="D440:R440"/>
    <mergeCell ref="S440:AG440"/>
    <mergeCell ref="S439:AG439"/>
    <mergeCell ref="D439:R439"/>
    <mergeCell ref="D502:AG504"/>
    <mergeCell ref="D395:I395"/>
    <mergeCell ref="D394:I394"/>
    <mergeCell ref="D393:I393"/>
    <mergeCell ref="D392:I392"/>
    <mergeCell ref="D391:I391"/>
    <mergeCell ref="D401:I401"/>
    <mergeCell ref="D399:I399"/>
    <mergeCell ref="J395:L395"/>
    <mergeCell ref="J394:L394"/>
    <mergeCell ref="J393:L393"/>
    <mergeCell ref="J392:L392"/>
    <mergeCell ref="J391:L391"/>
    <mergeCell ref="M391:O391"/>
    <mergeCell ref="M392:O392"/>
    <mergeCell ref="M393:O393"/>
    <mergeCell ref="M394:O394"/>
    <mergeCell ref="M395:O395"/>
    <mergeCell ref="D321:AG326"/>
    <mergeCell ref="D281:AG281"/>
    <mergeCell ref="D285:AG286"/>
    <mergeCell ref="D288:AG288"/>
    <mergeCell ref="D292:AG293"/>
    <mergeCell ref="E295:AG295"/>
    <mergeCell ref="E296:AG296"/>
    <mergeCell ref="D338:AG340"/>
    <mergeCell ref="D344:AG346"/>
    <mergeCell ref="E348:AG349"/>
    <mergeCell ref="E351:AG352"/>
    <mergeCell ref="E354:AG354"/>
    <mergeCell ref="D356:AG356"/>
    <mergeCell ref="D330:AG330"/>
    <mergeCell ref="E332:AG333"/>
    <mergeCell ref="E335:AG336"/>
    <mergeCell ref="D388:I389"/>
    <mergeCell ref="J389:L389"/>
    <mergeCell ref="AE389:AG389"/>
    <mergeCell ref="AB389:AD389"/>
    <mergeCell ref="Y389:AA389"/>
    <mergeCell ref="V389:X389"/>
    <mergeCell ref="S389:U389"/>
    <mergeCell ref="P389:R389"/>
    <mergeCell ref="M389:O389"/>
    <mergeCell ref="J388:AG388"/>
    <mergeCell ref="D257:AG258"/>
    <mergeCell ref="D262:AG263"/>
    <mergeCell ref="D265:AG269"/>
    <mergeCell ref="D271:AG271"/>
    <mergeCell ref="D275:AG276"/>
    <mergeCell ref="D278:AG279"/>
    <mergeCell ref="D231:AG232"/>
    <mergeCell ref="D236:AG237"/>
    <mergeCell ref="D241:AG242"/>
    <mergeCell ref="D244:AG245"/>
    <mergeCell ref="D249:AG250"/>
    <mergeCell ref="D252:AG253"/>
    <mergeCell ref="E297:AG302"/>
    <mergeCell ref="D304:AG304"/>
    <mergeCell ref="D306:AG307"/>
    <mergeCell ref="D309:AG314"/>
    <mergeCell ref="D316:AG319"/>
    <mergeCell ref="E176:AG178"/>
    <mergeCell ref="D180:AG181"/>
    <mergeCell ref="D183:AG184"/>
    <mergeCell ref="D188:AG192"/>
    <mergeCell ref="D194:AG195"/>
    <mergeCell ref="D197:AG197"/>
    <mergeCell ref="D155:AG157"/>
    <mergeCell ref="D159:AG160"/>
    <mergeCell ref="D162:AG166"/>
    <mergeCell ref="D168:AG169"/>
    <mergeCell ref="E171:AG172"/>
    <mergeCell ref="E173:AG175"/>
    <mergeCell ref="D211:AG214"/>
    <mergeCell ref="D218:AG220"/>
    <mergeCell ref="D222:AG223"/>
    <mergeCell ref="D227:AG229"/>
    <mergeCell ref="D199:AG199"/>
    <mergeCell ref="D204:AG205"/>
    <mergeCell ref="E207:AG207"/>
    <mergeCell ref="E208:AG208"/>
    <mergeCell ref="E209:AG209"/>
    <mergeCell ref="D149:AG150"/>
    <mergeCell ref="D145:N145"/>
    <mergeCell ref="O145:S145"/>
    <mergeCell ref="T145:X145"/>
    <mergeCell ref="Y145:AC145"/>
    <mergeCell ref="D146:N146"/>
    <mergeCell ref="O146:S146"/>
    <mergeCell ref="T146:X146"/>
    <mergeCell ref="Y146:AC146"/>
    <mergeCell ref="D143:N143"/>
    <mergeCell ref="O143:S143"/>
    <mergeCell ref="T143:X143"/>
    <mergeCell ref="Y143:AC143"/>
    <mergeCell ref="D144:N144"/>
    <mergeCell ref="O144:S144"/>
    <mergeCell ref="T144:X144"/>
    <mergeCell ref="Y144:AC144"/>
    <mergeCell ref="T101:X101"/>
    <mergeCell ref="T100:X100"/>
    <mergeCell ref="T99:X99"/>
    <mergeCell ref="D123:AG126"/>
    <mergeCell ref="D128:AG128"/>
    <mergeCell ref="D130:AG134"/>
    <mergeCell ref="O142:S142"/>
    <mergeCell ref="T142:X142"/>
    <mergeCell ref="Y142:AC142"/>
    <mergeCell ref="D103:AG104"/>
    <mergeCell ref="D108:AG109"/>
    <mergeCell ref="D111:AG112"/>
    <mergeCell ref="D114:AG116"/>
    <mergeCell ref="D118:AG118"/>
    <mergeCell ref="D120:AG121"/>
    <mergeCell ref="D147:N147"/>
    <mergeCell ref="O147:S147"/>
    <mergeCell ref="T147:X147"/>
    <mergeCell ref="Y147:AC147"/>
    <mergeCell ref="D138:AG140"/>
    <mergeCell ref="P403:R403"/>
    <mergeCell ref="P404:R404"/>
    <mergeCell ref="P405:R405"/>
    <mergeCell ref="D74:AG75"/>
    <mergeCell ref="D49:O49"/>
    <mergeCell ref="D44:AG45"/>
    <mergeCell ref="D53:AG61"/>
    <mergeCell ref="D101:N101"/>
    <mergeCell ref="D100:N100"/>
    <mergeCell ref="D99:N99"/>
    <mergeCell ref="D98:N98"/>
    <mergeCell ref="D97:N97"/>
    <mergeCell ref="O96:S96"/>
    <mergeCell ref="D79:AG80"/>
    <mergeCell ref="D82:AG83"/>
    <mergeCell ref="D85:AG85"/>
    <mergeCell ref="D87:AG88"/>
    <mergeCell ref="D92:AG94"/>
    <mergeCell ref="T98:X98"/>
    <mergeCell ref="T97:X97"/>
    <mergeCell ref="O101:S101"/>
    <mergeCell ref="O100:S100"/>
    <mergeCell ref="O99:S99"/>
    <mergeCell ref="O98:S98"/>
    <mergeCell ref="O97:S97"/>
    <mergeCell ref="T96:X96"/>
    <mergeCell ref="Y96:AC96"/>
    <mergeCell ref="Y101:AC101"/>
    <mergeCell ref="Y100:AC100"/>
    <mergeCell ref="Y99:AC99"/>
    <mergeCell ref="Y98:AC98"/>
    <mergeCell ref="Y97:AC97"/>
    <mergeCell ref="N522:R522"/>
    <mergeCell ref="S529:W529"/>
    <mergeCell ref="S528:W528"/>
    <mergeCell ref="S527:W527"/>
    <mergeCell ref="S526:W526"/>
    <mergeCell ref="S525:W525"/>
    <mergeCell ref="S524:W524"/>
    <mergeCell ref="S523:W523"/>
    <mergeCell ref="S522:W522"/>
    <mergeCell ref="D66:AG67"/>
    <mergeCell ref="D69:AG70"/>
    <mergeCell ref="D9:AG12"/>
    <mergeCell ref="D13:AG14"/>
    <mergeCell ref="Y29:AG29"/>
    <mergeCell ref="Y28:AG28"/>
    <mergeCell ref="Y27:AG27"/>
    <mergeCell ref="Y26:AG26"/>
    <mergeCell ref="P26:X26"/>
    <mergeCell ref="P29:X29"/>
    <mergeCell ref="P28:X28"/>
    <mergeCell ref="P27:X27"/>
    <mergeCell ref="D26:O26"/>
    <mergeCell ref="D29:O29"/>
    <mergeCell ref="D28:O28"/>
    <mergeCell ref="D27:O27"/>
    <mergeCell ref="V394:X394"/>
    <mergeCell ref="V395:X395"/>
    <mergeCell ref="J403:L403"/>
    <mergeCell ref="J404:L404"/>
    <mergeCell ref="J405:L405"/>
    <mergeCell ref="J407:L407"/>
    <mergeCell ref="M403:O403"/>
    <mergeCell ref="N526:R526"/>
    <mergeCell ref="D522:H522"/>
    <mergeCell ref="I529:M529"/>
    <mergeCell ref="I528:M528"/>
    <mergeCell ref="I527:M527"/>
    <mergeCell ref="I526:M526"/>
    <mergeCell ref="I525:M525"/>
    <mergeCell ref="I524:M524"/>
    <mergeCell ref="I523:M523"/>
    <mergeCell ref="I522:M522"/>
    <mergeCell ref="D539:AG540"/>
    <mergeCell ref="D515:AG516"/>
    <mergeCell ref="D518:AG518"/>
    <mergeCell ref="D520:H521"/>
    <mergeCell ref="I520:AG520"/>
    <mergeCell ref="I521:M521"/>
    <mergeCell ref="N521:R521"/>
    <mergeCell ref="S521:W521"/>
    <mergeCell ref="X521:AB521"/>
    <mergeCell ref="AC521:AG521"/>
    <mergeCell ref="X522:AB522"/>
    <mergeCell ref="AC529:AG529"/>
    <mergeCell ref="AC528:AG528"/>
    <mergeCell ref="AC527:AG527"/>
    <mergeCell ref="AC526:AG526"/>
    <mergeCell ref="AC525:AG525"/>
    <mergeCell ref="AC524:AG524"/>
    <mergeCell ref="AC523:AG523"/>
    <mergeCell ref="AC522:AG522"/>
    <mergeCell ref="N529:R529"/>
    <mergeCell ref="N528:R528"/>
    <mergeCell ref="N527:R527"/>
    <mergeCell ref="D543:S543"/>
    <mergeCell ref="T543:AG543"/>
    <mergeCell ref="D544:S544"/>
    <mergeCell ref="T544:AG544"/>
    <mergeCell ref="D549:AG549"/>
    <mergeCell ref="D551:AG551"/>
    <mergeCell ref="D542:S542"/>
    <mergeCell ref="T542:AG542"/>
    <mergeCell ref="X529:AB529"/>
    <mergeCell ref="X528:AB528"/>
    <mergeCell ref="X527:AB527"/>
    <mergeCell ref="X526:AB526"/>
    <mergeCell ref="X525:AB525"/>
    <mergeCell ref="X524:AB524"/>
    <mergeCell ref="X523:AB523"/>
    <mergeCell ref="D529:H529"/>
    <mergeCell ref="D528:H528"/>
    <mergeCell ref="D527:H527"/>
    <mergeCell ref="D526:H526"/>
    <mergeCell ref="D525:H525"/>
    <mergeCell ref="D524:H524"/>
    <mergeCell ref="D523:H523"/>
    <mergeCell ref="N525:R525"/>
    <mergeCell ref="N524:R524"/>
    <mergeCell ref="N523:R523"/>
    <mergeCell ref="D532:AG532"/>
    <mergeCell ref="D534:S534"/>
    <mergeCell ref="T534:AG534"/>
    <mergeCell ref="D536:S536"/>
    <mergeCell ref="T536:AG536"/>
    <mergeCell ref="T535:AG535"/>
    <mergeCell ref="D535:S535"/>
    <mergeCell ref="D560:H560"/>
    <mergeCell ref="I560:M560"/>
    <mergeCell ref="N560:R560"/>
    <mergeCell ref="S560:W560"/>
    <mergeCell ref="X560:AB560"/>
    <mergeCell ref="AC560:AG560"/>
    <mergeCell ref="D561:H561"/>
    <mergeCell ref="I561:M561"/>
    <mergeCell ref="N561:R561"/>
    <mergeCell ref="S561:W561"/>
    <mergeCell ref="X561:AB561"/>
    <mergeCell ref="AC561:AG561"/>
    <mergeCell ref="D555:AG555"/>
    <mergeCell ref="D557:H558"/>
    <mergeCell ref="I557:AG557"/>
    <mergeCell ref="I558:M558"/>
    <mergeCell ref="N558:R558"/>
    <mergeCell ref="S558:W558"/>
    <mergeCell ref="X558:AB558"/>
    <mergeCell ref="AC558:AG558"/>
    <mergeCell ref="D559:H559"/>
    <mergeCell ref="I559:M559"/>
    <mergeCell ref="N559:R559"/>
    <mergeCell ref="S559:W559"/>
    <mergeCell ref="X559:AB559"/>
    <mergeCell ref="AC559:AG559"/>
    <mergeCell ref="D564:H564"/>
    <mergeCell ref="I564:M564"/>
    <mergeCell ref="N564:R564"/>
    <mergeCell ref="S564:W564"/>
    <mergeCell ref="X564:AB564"/>
    <mergeCell ref="AC564:AG564"/>
    <mergeCell ref="D566:AG566"/>
    <mergeCell ref="D568:AG570"/>
    <mergeCell ref="D572:AG572"/>
    <mergeCell ref="D562:H562"/>
    <mergeCell ref="I562:M562"/>
    <mergeCell ref="N562:R562"/>
    <mergeCell ref="S562:W562"/>
    <mergeCell ref="X562:AB562"/>
    <mergeCell ref="AC562:AG562"/>
    <mergeCell ref="D563:H563"/>
    <mergeCell ref="I563:M563"/>
    <mergeCell ref="N563:R563"/>
    <mergeCell ref="S563:W563"/>
    <mergeCell ref="X563:AB563"/>
    <mergeCell ref="AC563:AG563"/>
    <mergeCell ref="D574:AG574"/>
    <mergeCell ref="D577:AG577"/>
    <mergeCell ref="AA579:AG579"/>
    <mergeCell ref="T579:Z579"/>
    <mergeCell ref="M579:S579"/>
    <mergeCell ref="D579:L579"/>
    <mergeCell ref="D580:AG580"/>
    <mergeCell ref="D586:L586"/>
    <mergeCell ref="D585:L585"/>
    <mergeCell ref="D584:L584"/>
    <mergeCell ref="D583:L583"/>
    <mergeCell ref="D582:L582"/>
    <mergeCell ref="D581:L581"/>
    <mergeCell ref="T586:Z586"/>
    <mergeCell ref="T585:Z585"/>
    <mergeCell ref="T584:Z584"/>
    <mergeCell ref="T583:Z583"/>
    <mergeCell ref="T582:Z582"/>
    <mergeCell ref="T581:Z581"/>
    <mergeCell ref="M586:S586"/>
    <mergeCell ref="M585:S585"/>
    <mergeCell ref="M584:S584"/>
    <mergeCell ref="M583:S583"/>
    <mergeCell ref="M582:S582"/>
    <mergeCell ref="D589:L589"/>
    <mergeCell ref="D590:L590"/>
    <mergeCell ref="D591:L591"/>
    <mergeCell ref="D592:L592"/>
    <mergeCell ref="D593:L593"/>
    <mergeCell ref="D594:L594"/>
    <mergeCell ref="D595:L595"/>
    <mergeCell ref="M581:S581"/>
    <mergeCell ref="AA586:AG586"/>
    <mergeCell ref="AA585:AG585"/>
    <mergeCell ref="AA584:AG584"/>
    <mergeCell ref="AA583:AG583"/>
    <mergeCell ref="AA582:AG582"/>
    <mergeCell ref="AA581:AG581"/>
    <mergeCell ref="D587:AG587"/>
    <mergeCell ref="D588:L588"/>
    <mergeCell ref="M588:S588"/>
    <mergeCell ref="T588:Z588"/>
    <mergeCell ref="AA588:AG588"/>
    <mergeCell ref="M592:S592"/>
    <mergeCell ref="T592:Z592"/>
    <mergeCell ref="AA592:AG592"/>
    <mergeCell ref="M593:S593"/>
    <mergeCell ref="T593:Z593"/>
    <mergeCell ref="AA593:AG593"/>
    <mergeCell ref="M594:S594"/>
    <mergeCell ref="T594:Z594"/>
    <mergeCell ref="AA594:AG594"/>
    <mergeCell ref="M589:S589"/>
    <mergeCell ref="T589:Z589"/>
    <mergeCell ref="AA589:AG589"/>
    <mergeCell ref="M590:S590"/>
    <mergeCell ref="T590:Z590"/>
    <mergeCell ref="AA590:AG590"/>
    <mergeCell ref="M591:S591"/>
    <mergeCell ref="T591:Z591"/>
    <mergeCell ref="AA591:AG591"/>
    <mergeCell ref="N601:W601"/>
    <mergeCell ref="X601:AG601"/>
    <mergeCell ref="D602:M602"/>
    <mergeCell ref="N602:W602"/>
    <mergeCell ref="X602:AG602"/>
    <mergeCell ref="D597:AG597"/>
    <mergeCell ref="N600:W600"/>
    <mergeCell ref="X600:AG600"/>
    <mergeCell ref="M595:S595"/>
    <mergeCell ref="T595:Z595"/>
    <mergeCell ref="AA595:AG595"/>
    <mergeCell ref="N611:W611"/>
    <mergeCell ref="X611:AG611"/>
    <mergeCell ref="D620:O620"/>
    <mergeCell ref="P620:X620"/>
    <mergeCell ref="Y620:AG620"/>
    <mergeCell ref="D617:AG617"/>
    <mergeCell ref="D619:O619"/>
    <mergeCell ref="P619:X619"/>
    <mergeCell ref="Y619:AG619"/>
    <mergeCell ref="D632:AG632"/>
    <mergeCell ref="D603:M603"/>
    <mergeCell ref="N603:W603"/>
    <mergeCell ref="X603:AG603"/>
    <mergeCell ref="D599:M600"/>
    <mergeCell ref="N599:AG599"/>
    <mergeCell ref="D607:AG607"/>
    <mergeCell ref="D609:M609"/>
    <mergeCell ref="N609:W609"/>
    <mergeCell ref="X609:AG609"/>
    <mergeCell ref="D613:M613"/>
    <mergeCell ref="N613:W613"/>
    <mergeCell ref="X613:AG613"/>
    <mergeCell ref="D614:M614"/>
    <mergeCell ref="N614:W614"/>
    <mergeCell ref="X614:AG614"/>
    <mergeCell ref="D610:M610"/>
    <mergeCell ref="N610:W610"/>
    <mergeCell ref="X610:AG610"/>
    <mergeCell ref="D612:M612"/>
    <mergeCell ref="N612:W612"/>
    <mergeCell ref="X612:AG612"/>
    <mergeCell ref="D611:M611"/>
    <mergeCell ref="D601:M601"/>
    <mergeCell ref="D636:AG637"/>
    <mergeCell ref="D630:AG630"/>
    <mergeCell ref="D625:O625"/>
    <mergeCell ref="P625:X625"/>
    <mergeCell ref="Y625:AG625"/>
    <mergeCell ref="D622:O622"/>
    <mergeCell ref="P622:X622"/>
    <mergeCell ref="Y622:AG622"/>
    <mergeCell ref="D623:O623"/>
    <mergeCell ref="P623:X623"/>
    <mergeCell ref="Y623:AG623"/>
    <mergeCell ref="D624:O624"/>
    <mergeCell ref="P624:X624"/>
    <mergeCell ref="Y624:AG624"/>
    <mergeCell ref="D621:O621"/>
    <mergeCell ref="P621:X621"/>
    <mergeCell ref="Y621:AG621"/>
    <mergeCell ref="D638:AG638"/>
    <mergeCell ref="D651:Q651"/>
    <mergeCell ref="D650:Q650"/>
    <mergeCell ref="D649:Q649"/>
    <mergeCell ref="D648:Q648"/>
    <mergeCell ref="D647:Q647"/>
    <mergeCell ref="D646:Q646"/>
    <mergeCell ref="D645:Q645"/>
    <mergeCell ref="D644:Q644"/>
    <mergeCell ref="D643:Q643"/>
    <mergeCell ref="D642:Q642"/>
    <mergeCell ref="D641:Q641"/>
    <mergeCell ref="D640:Q640"/>
    <mergeCell ref="R650:AG650"/>
    <mergeCell ref="R649:AG649"/>
    <mergeCell ref="R647:AG647"/>
    <mergeCell ref="R646:AG646"/>
    <mergeCell ref="R645:AG645"/>
    <mergeCell ref="R644:AG644"/>
    <mergeCell ref="R643:AG643"/>
    <mergeCell ref="R642:AG642"/>
    <mergeCell ref="R641:AG641"/>
    <mergeCell ref="R640:AG640"/>
    <mergeCell ref="R651:AG651"/>
    <mergeCell ref="R648:AG648"/>
    <mergeCell ref="D662:Q662"/>
    <mergeCell ref="D661:Q661"/>
    <mergeCell ref="D660:Q660"/>
    <mergeCell ref="D659:Q659"/>
    <mergeCell ref="D658:Q658"/>
    <mergeCell ref="D657:Q657"/>
    <mergeCell ref="D656:Q656"/>
    <mergeCell ref="D655:Q655"/>
    <mergeCell ref="D654:Q654"/>
    <mergeCell ref="D653:Q653"/>
    <mergeCell ref="R662:AG662"/>
    <mergeCell ref="R653:AG653"/>
    <mergeCell ref="R654:AG654"/>
    <mergeCell ref="R655:AG655"/>
    <mergeCell ref="R656:AG656"/>
    <mergeCell ref="R657:AG657"/>
    <mergeCell ref="R658:AG658"/>
    <mergeCell ref="R659:AG659"/>
    <mergeCell ref="R660:AG660"/>
    <mergeCell ref="R661:AG661"/>
    <mergeCell ref="D919:M919"/>
    <mergeCell ref="D918:M918"/>
    <mergeCell ref="D917:M917"/>
    <mergeCell ref="D916:M916"/>
    <mergeCell ref="D915:M915"/>
    <mergeCell ref="D914:M914"/>
    <mergeCell ref="D913:M913"/>
    <mergeCell ref="D912:M912"/>
    <mergeCell ref="D911:M911"/>
    <mergeCell ref="D910:M910"/>
    <mergeCell ref="D909:M909"/>
    <mergeCell ref="D907:M907"/>
    <mergeCell ref="D906:M906"/>
    <mergeCell ref="D905:M905"/>
    <mergeCell ref="D904:M904"/>
    <mergeCell ref="D903:M903"/>
    <mergeCell ref="N899:AG899"/>
    <mergeCell ref="N900:Q900"/>
    <mergeCell ref="R900:U900"/>
    <mergeCell ref="V900:Y900"/>
    <mergeCell ref="Z900:AC900"/>
    <mergeCell ref="AD900:AG900"/>
    <mergeCell ref="N915:Q915"/>
    <mergeCell ref="N914:Q914"/>
    <mergeCell ref="N913:Q913"/>
    <mergeCell ref="N912:Q912"/>
    <mergeCell ref="N911:Q911"/>
    <mergeCell ref="N910:Q910"/>
    <mergeCell ref="N909:Q909"/>
    <mergeCell ref="N907:Q907"/>
    <mergeCell ref="N906:Q906"/>
    <mergeCell ref="N905:Q905"/>
    <mergeCell ref="N904:Q904"/>
    <mergeCell ref="N903:Q903"/>
    <mergeCell ref="N902:Q902"/>
    <mergeCell ref="N901:Q901"/>
    <mergeCell ref="V901:Y901"/>
    <mergeCell ref="V902:Y902"/>
    <mergeCell ref="V903:Y903"/>
    <mergeCell ref="V913:Y913"/>
    <mergeCell ref="N919:Q919"/>
    <mergeCell ref="N918:Q918"/>
    <mergeCell ref="N917:Q917"/>
    <mergeCell ref="N916:Q916"/>
    <mergeCell ref="R901:U901"/>
    <mergeCell ref="R902:U902"/>
    <mergeCell ref="R903:U903"/>
    <mergeCell ref="R904:U904"/>
    <mergeCell ref="R905:U905"/>
    <mergeCell ref="R906:U906"/>
    <mergeCell ref="R907:U907"/>
    <mergeCell ref="R909:U909"/>
    <mergeCell ref="R910:U910"/>
    <mergeCell ref="R911:U911"/>
    <mergeCell ref="R912:U912"/>
    <mergeCell ref="R913:U913"/>
    <mergeCell ref="R914:U914"/>
    <mergeCell ref="R915:U915"/>
    <mergeCell ref="R916:U916"/>
    <mergeCell ref="R917:U917"/>
    <mergeCell ref="R918:U918"/>
    <mergeCell ref="R919:U919"/>
    <mergeCell ref="V914:Y914"/>
    <mergeCell ref="V915:Y915"/>
    <mergeCell ref="V916:Y916"/>
    <mergeCell ref="V917:Y917"/>
    <mergeCell ref="V918:Y918"/>
    <mergeCell ref="V919:Y919"/>
    <mergeCell ref="Z901:AC901"/>
    <mergeCell ref="Z902:AC902"/>
    <mergeCell ref="Z903:AC903"/>
    <mergeCell ref="Z904:AC904"/>
    <mergeCell ref="Z905:AC905"/>
    <mergeCell ref="Z906:AC906"/>
    <mergeCell ref="Z907:AC907"/>
    <mergeCell ref="Z909:AC909"/>
    <mergeCell ref="Z910:AC910"/>
    <mergeCell ref="Z911:AC911"/>
    <mergeCell ref="Z912:AC912"/>
    <mergeCell ref="Z913:AC913"/>
    <mergeCell ref="Z914:AC914"/>
    <mergeCell ref="Z915:AC915"/>
    <mergeCell ref="Z916:AC916"/>
    <mergeCell ref="Z917:AC917"/>
    <mergeCell ref="Z918:AC918"/>
    <mergeCell ref="Z919:AC919"/>
    <mergeCell ref="V904:Y904"/>
    <mergeCell ref="V905:Y905"/>
    <mergeCell ref="V906:Y906"/>
    <mergeCell ref="V907:Y907"/>
    <mergeCell ref="V909:Y909"/>
    <mergeCell ref="V910:Y910"/>
    <mergeCell ref="V911:Y911"/>
    <mergeCell ref="V912:Y912"/>
    <mergeCell ref="AD911:AG911"/>
    <mergeCell ref="AD912:AG912"/>
    <mergeCell ref="AD913:AG913"/>
    <mergeCell ref="AD914:AG914"/>
    <mergeCell ref="AD915:AG915"/>
    <mergeCell ref="AD916:AG916"/>
    <mergeCell ref="AD917:AG917"/>
    <mergeCell ref="AD918:AG918"/>
    <mergeCell ref="AD919:AG919"/>
    <mergeCell ref="AD901:AG901"/>
    <mergeCell ref="AD902:AG902"/>
    <mergeCell ref="AD903:AG903"/>
    <mergeCell ref="AD904:AG904"/>
    <mergeCell ref="AD905:AG905"/>
    <mergeCell ref="AD906:AG906"/>
    <mergeCell ref="AD907:AG907"/>
    <mergeCell ref="AD909:AG909"/>
    <mergeCell ref="AD910:AG910"/>
    <mergeCell ref="D925:M925"/>
    <mergeCell ref="N925:Q925"/>
    <mergeCell ref="R925:U925"/>
    <mergeCell ref="V925:Y925"/>
    <mergeCell ref="Z925:AC925"/>
    <mergeCell ref="AD925:AG925"/>
    <mergeCell ref="D926:M926"/>
    <mergeCell ref="N926:Q926"/>
    <mergeCell ref="R926:U926"/>
    <mergeCell ref="V926:Y926"/>
    <mergeCell ref="Z926:AC926"/>
    <mergeCell ref="AD926:AG926"/>
    <mergeCell ref="D922:M923"/>
    <mergeCell ref="N922:AG922"/>
    <mergeCell ref="N923:Q923"/>
    <mergeCell ref="R923:U923"/>
    <mergeCell ref="V923:Y923"/>
    <mergeCell ref="Z923:AC923"/>
    <mergeCell ref="AD923:AG923"/>
    <mergeCell ref="D924:M924"/>
    <mergeCell ref="N924:Q924"/>
    <mergeCell ref="R924:U924"/>
    <mergeCell ref="V924:Y924"/>
    <mergeCell ref="Z924:AC924"/>
    <mergeCell ref="AD924:AG924"/>
    <mergeCell ref="D929:M929"/>
    <mergeCell ref="N929:Q929"/>
    <mergeCell ref="R929:U929"/>
    <mergeCell ref="V929:Y929"/>
    <mergeCell ref="Z929:AC929"/>
    <mergeCell ref="AD929:AG929"/>
    <mergeCell ref="D930:M930"/>
    <mergeCell ref="N930:Q930"/>
    <mergeCell ref="R930:U930"/>
    <mergeCell ref="V930:Y930"/>
    <mergeCell ref="Z930:AC930"/>
    <mergeCell ref="AD930:AG930"/>
    <mergeCell ref="D927:M927"/>
    <mergeCell ref="N927:Q927"/>
    <mergeCell ref="R927:U927"/>
    <mergeCell ref="V927:Y927"/>
    <mergeCell ref="Z927:AC927"/>
    <mergeCell ref="AD927:AG927"/>
    <mergeCell ref="D928:M928"/>
    <mergeCell ref="N928:Q928"/>
    <mergeCell ref="R928:U928"/>
    <mergeCell ref="V928:Y928"/>
    <mergeCell ref="Z928:AC928"/>
    <mergeCell ref="AD928:AG928"/>
    <mergeCell ref="D934:M934"/>
    <mergeCell ref="N934:Q934"/>
    <mergeCell ref="R934:U934"/>
    <mergeCell ref="V934:Y934"/>
    <mergeCell ref="Z934:AC934"/>
    <mergeCell ref="AD934:AG934"/>
    <mergeCell ref="D935:M935"/>
    <mergeCell ref="N935:Q935"/>
    <mergeCell ref="R935:U935"/>
    <mergeCell ref="V935:Y935"/>
    <mergeCell ref="Z935:AC935"/>
    <mergeCell ref="AD935:AG935"/>
    <mergeCell ref="D932:M932"/>
    <mergeCell ref="N932:Q932"/>
    <mergeCell ref="R932:U932"/>
    <mergeCell ref="V932:Y932"/>
    <mergeCell ref="Z932:AC932"/>
    <mergeCell ref="AD932:AG932"/>
    <mergeCell ref="D933:M933"/>
    <mergeCell ref="N933:Q933"/>
    <mergeCell ref="R933:U933"/>
    <mergeCell ref="V933:Y933"/>
    <mergeCell ref="Z933:AC933"/>
    <mergeCell ref="AD933:AG933"/>
    <mergeCell ref="Z941:AC941"/>
    <mergeCell ref="AD941:AG941"/>
    <mergeCell ref="D938:M938"/>
    <mergeCell ref="N938:Q938"/>
    <mergeCell ref="R938:U938"/>
    <mergeCell ref="V938:Y938"/>
    <mergeCell ref="Z938:AC938"/>
    <mergeCell ref="AD938:AG938"/>
    <mergeCell ref="D939:M939"/>
    <mergeCell ref="N939:Q939"/>
    <mergeCell ref="R939:U939"/>
    <mergeCell ref="V939:Y939"/>
    <mergeCell ref="Z939:AC939"/>
    <mergeCell ref="AD939:AG939"/>
    <mergeCell ref="D936:M936"/>
    <mergeCell ref="N936:Q936"/>
    <mergeCell ref="R936:U936"/>
    <mergeCell ref="V936:Y936"/>
    <mergeCell ref="Z936:AC936"/>
    <mergeCell ref="AD936:AG936"/>
    <mergeCell ref="D937:M937"/>
    <mergeCell ref="N937:Q937"/>
    <mergeCell ref="R937:U937"/>
    <mergeCell ref="V937:Y937"/>
    <mergeCell ref="Z937:AC937"/>
    <mergeCell ref="AD937:AG937"/>
    <mergeCell ref="D944:AG944"/>
    <mergeCell ref="D946:AG946"/>
    <mergeCell ref="D666:AG666"/>
    <mergeCell ref="D668:H669"/>
    <mergeCell ref="I668:AG668"/>
    <mergeCell ref="I669:M669"/>
    <mergeCell ref="N669:R669"/>
    <mergeCell ref="S669:W669"/>
    <mergeCell ref="X669:AB669"/>
    <mergeCell ref="AC669:AG669"/>
    <mergeCell ref="D670:H670"/>
    <mergeCell ref="I670:M670"/>
    <mergeCell ref="N670:R670"/>
    <mergeCell ref="S670:W670"/>
    <mergeCell ref="X670:AB670"/>
    <mergeCell ref="AC670:AG670"/>
    <mergeCell ref="D942:M942"/>
    <mergeCell ref="N942:Q942"/>
    <mergeCell ref="R942:U942"/>
    <mergeCell ref="V942:Y942"/>
    <mergeCell ref="Z942:AC942"/>
    <mergeCell ref="AD942:AG942"/>
    <mergeCell ref="D940:M940"/>
    <mergeCell ref="N940:Q940"/>
    <mergeCell ref="R940:U940"/>
    <mergeCell ref="V940:Y940"/>
    <mergeCell ref="Z940:AC940"/>
    <mergeCell ref="AD940:AG940"/>
    <mergeCell ref="D941:M941"/>
    <mergeCell ref="N941:Q941"/>
    <mergeCell ref="R941:U941"/>
    <mergeCell ref="V941:Y941"/>
    <mergeCell ref="D677:H677"/>
    <mergeCell ref="I677:M677"/>
    <mergeCell ref="N677:R677"/>
    <mergeCell ref="S677:W677"/>
    <mergeCell ref="X677:AB677"/>
    <mergeCell ref="AC677:AG677"/>
    <mergeCell ref="D676:H676"/>
    <mergeCell ref="I676:M676"/>
    <mergeCell ref="N676:R676"/>
    <mergeCell ref="S676:W676"/>
    <mergeCell ref="X676:AB676"/>
    <mergeCell ref="AC676:AG676"/>
    <mergeCell ref="D671:H671"/>
    <mergeCell ref="I671:M671"/>
    <mergeCell ref="N671:R671"/>
    <mergeCell ref="S671:W671"/>
    <mergeCell ref="X671:AB671"/>
    <mergeCell ref="AC671:AG671"/>
    <mergeCell ref="D674:H675"/>
    <mergeCell ref="I674:AG674"/>
    <mergeCell ref="I675:M675"/>
    <mergeCell ref="N675:R675"/>
    <mergeCell ref="S675:W675"/>
    <mergeCell ref="X675:AB675"/>
    <mergeCell ref="AC675:AG675"/>
    <mergeCell ref="D690:M690"/>
    <mergeCell ref="N690:W690"/>
    <mergeCell ref="X690:AG690"/>
    <mergeCell ref="D688:M688"/>
    <mergeCell ref="N688:W688"/>
    <mergeCell ref="X688:AG688"/>
    <mergeCell ref="D689:M689"/>
    <mergeCell ref="N689:W689"/>
    <mergeCell ref="X689:AG689"/>
    <mergeCell ref="D679:AG679"/>
    <mergeCell ref="D684:AG684"/>
    <mergeCell ref="D686:M686"/>
    <mergeCell ref="N686:W686"/>
    <mergeCell ref="X686:AG686"/>
    <mergeCell ref="D692:M692"/>
    <mergeCell ref="N692:W692"/>
    <mergeCell ref="X692:AG692"/>
    <mergeCell ref="D691:M691"/>
    <mergeCell ref="N691:W691"/>
    <mergeCell ref="X691:AG691"/>
    <mergeCell ref="D687:M687"/>
    <mergeCell ref="N687:W687"/>
    <mergeCell ref="X687:AG687"/>
    <mergeCell ref="D680:AG680"/>
    <mergeCell ref="D745:AG745"/>
    <mergeCell ref="D696:AG696"/>
    <mergeCell ref="D717:AG717"/>
    <mergeCell ref="D716:AG716"/>
    <mergeCell ref="D706:M706"/>
    <mergeCell ref="N706:W706"/>
    <mergeCell ref="X706:AG706"/>
    <mergeCell ref="D709:M709"/>
    <mergeCell ref="N709:W709"/>
    <mergeCell ref="X709:AG709"/>
    <mergeCell ref="D708:M708"/>
    <mergeCell ref="N708:W708"/>
    <mergeCell ref="X708:AG708"/>
    <mergeCell ref="D707:M707"/>
    <mergeCell ref="N707:W707"/>
    <mergeCell ref="X707:AG707"/>
    <mergeCell ref="D710:M710"/>
    <mergeCell ref="N710:W710"/>
    <mergeCell ref="X710:AG710"/>
    <mergeCell ref="D711:M711"/>
    <mergeCell ref="N711:W711"/>
    <mergeCell ref="X711:AG711"/>
    <mergeCell ref="D701:AG701"/>
    <mergeCell ref="D704:M704"/>
    <mergeCell ref="N704:W704"/>
    <mergeCell ref="X704:AG704"/>
    <mergeCell ref="D705:M705"/>
    <mergeCell ref="N705:W705"/>
    <mergeCell ref="X705:AG705"/>
    <mergeCell ref="D743:AG743"/>
    <mergeCell ref="D737:AG737"/>
    <mergeCell ref="D732:M732"/>
    <mergeCell ref="N732:W732"/>
    <mergeCell ref="X732:AG732"/>
    <mergeCell ref="D731:M731"/>
    <mergeCell ref="N731:W731"/>
    <mergeCell ref="X731:AG731"/>
    <mergeCell ref="D730:M730"/>
    <mergeCell ref="N730:W730"/>
    <mergeCell ref="X730:AG730"/>
    <mergeCell ref="D699:AG699"/>
    <mergeCell ref="D724:AG724"/>
    <mergeCell ref="D728:M728"/>
    <mergeCell ref="N728:W728"/>
    <mergeCell ref="X728:AG728"/>
    <mergeCell ref="D729:M729"/>
    <mergeCell ref="N729:W729"/>
    <mergeCell ref="X729:AG729"/>
    <mergeCell ref="AD758:AG758"/>
    <mergeCell ref="J757:Q757"/>
    <mergeCell ref="R757:Y757"/>
    <mergeCell ref="Z757:AG757"/>
    <mergeCell ref="V759:Y759"/>
    <mergeCell ref="V760:Y760"/>
    <mergeCell ref="V761:Y761"/>
    <mergeCell ref="V762:Y762"/>
    <mergeCell ref="D753:AG753"/>
    <mergeCell ref="D755:AG755"/>
    <mergeCell ref="D757:I758"/>
    <mergeCell ref="N758:Q758"/>
    <mergeCell ref="J758:M758"/>
    <mergeCell ref="R758:U758"/>
    <mergeCell ref="V758:Y758"/>
    <mergeCell ref="Z758:AC758"/>
    <mergeCell ref="D749:AG749"/>
    <mergeCell ref="V763:Y763"/>
    <mergeCell ref="Z759:AC759"/>
    <mergeCell ref="Z760:AC760"/>
    <mergeCell ref="Z761:AC761"/>
    <mergeCell ref="Z762:AC762"/>
    <mergeCell ref="Z763:AC763"/>
    <mergeCell ref="AD759:AG759"/>
    <mergeCell ref="AD760:AG760"/>
    <mergeCell ref="AD761:AG761"/>
    <mergeCell ref="AD762:AG762"/>
    <mergeCell ref="AD763:AG763"/>
    <mergeCell ref="D763:I763"/>
    <mergeCell ref="D762:I762"/>
    <mergeCell ref="D761:I761"/>
    <mergeCell ref="D760:I760"/>
    <mergeCell ref="D759:I759"/>
    <mergeCell ref="J763:M763"/>
    <mergeCell ref="J762:M762"/>
    <mergeCell ref="J761:M761"/>
    <mergeCell ref="J760:M760"/>
    <mergeCell ref="J759:M759"/>
    <mergeCell ref="N759:Q759"/>
    <mergeCell ref="N760:Q760"/>
    <mergeCell ref="N761:Q761"/>
    <mergeCell ref="N762:Q762"/>
    <mergeCell ref="N763:Q763"/>
    <mergeCell ref="R759:U759"/>
    <mergeCell ref="R760:U760"/>
    <mergeCell ref="R761:U761"/>
    <mergeCell ref="R762:U762"/>
    <mergeCell ref="R763:U763"/>
    <mergeCell ref="D782:M783"/>
    <mergeCell ref="AD783:AG783"/>
    <mergeCell ref="Z783:AC783"/>
    <mergeCell ref="V783:Y783"/>
    <mergeCell ref="R783:U783"/>
    <mergeCell ref="N783:Q783"/>
    <mergeCell ref="N782:Q782"/>
    <mergeCell ref="R782:Y782"/>
    <mergeCell ref="Z782:AG782"/>
    <mergeCell ref="D792:M792"/>
    <mergeCell ref="D791:M791"/>
    <mergeCell ref="D790:M790"/>
    <mergeCell ref="D789:M789"/>
    <mergeCell ref="D788:M788"/>
    <mergeCell ref="D787:M787"/>
    <mergeCell ref="D786:M786"/>
    <mergeCell ref="D785:M785"/>
    <mergeCell ref="D784:M784"/>
    <mergeCell ref="N786:Q786"/>
    <mergeCell ref="N785:Q785"/>
    <mergeCell ref="N784:Q784"/>
    <mergeCell ref="N787:Q787"/>
    <mergeCell ref="N788:Q788"/>
    <mergeCell ref="N789:Q789"/>
    <mergeCell ref="N790:Q790"/>
    <mergeCell ref="N791:Q791"/>
    <mergeCell ref="N792:Q792"/>
    <mergeCell ref="R784:U784"/>
    <mergeCell ref="AD788:AG788"/>
    <mergeCell ref="AD789:AG789"/>
    <mergeCell ref="AD790:AG790"/>
    <mergeCell ref="AD791:AG791"/>
    <mergeCell ref="Z790:AC790"/>
    <mergeCell ref="Z791:AC791"/>
    <mergeCell ref="Z792:AC792"/>
    <mergeCell ref="AD784:AG784"/>
    <mergeCell ref="AD785:AG785"/>
    <mergeCell ref="AD786:AG786"/>
    <mergeCell ref="AD787:AG787"/>
    <mergeCell ref="AD792:AG792"/>
    <mergeCell ref="R785:U785"/>
    <mergeCell ref="R786:U786"/>
    <mergeCell ref="R787:U787"/>
    <mergeCell ref="R788:U788"/>
    <mergeCell ref="R789:U789"/>
    <mergeCell ref="R790:U790"/>
    <mergeCell ref="R791:U791"/>
    <mergeCell ref="R792:U792"/>
    <mergeCell ref="V784:Y784"/>
    <mergeCell ref="V785:Y785"/>
    <mergeCell ref="V786:Y786"/>
    <mergeCell ref="V787:Y787"/>
    <mergeCell ref="V788:Y788"/>
    <mergeCell ref="V789:Y789"/>
    <mergeCell ref="V790:Y790"/>
    <mergeCell ref="V791:Y791"/>
    <mergeCell ref="V792:Y792"/>
    <mergeCell ref="D954:AG955"/>
    <mergeCell ref="B1:AH1"/>
    <mergeCell ref="D826:AG826"/>
    <mergeCell ref="D811:AG811"/>
    <mergeCell ref="D813:M814"/>
    <mergeCell ref="N813:W814"/>
    <mergeCell ref="X813:AG814"/>
    <mergeCell ref="D815:M815"/>
    <mergeCell ref="N815:W815"/>
    <mergeCell ref="X815:AG815"/>
    <mergeCell ref="D816:M816"/>
    <mergeCell ref="N816:W816"/>
    <mergeCell ref="X816:AG816"/>
    <mergeCell ref="D817:M817"/>
    <mergeCell ref="N817:W817"/>
    <mergeCell ref="X817:AG817"/>
    <mergeCell ref="D818:M818"/>
    <mergeCell ref="N818:W818"/>
    <mergeCell ref="X818:AG818"/>
    <mergeCell ref="D821:M821"/>
    <mergeCell ref="N809:W809"/>
    <mergeCell ref="X809:AG809"/>
    <mergeCell ref="D819:M819"/>
    <mergeCell ref="D778:AG778"/>
    <mergeCell ref="D795:AG795"/>
    <mergeCell ref="D797:AG798"/>
    <mergeCell ref="D800:M801"/>
    <mergeCell ref="N800:W801"/>
    <mergeCell ref="X800:AG801"/>
    <mergeCell ref="D802:M802"/>
    <mergeCell ref="N802:W802"/>
    <mergeCell ref="X802:AG802"/>
    <mergeCell ref="D949:AG949"/>
    <mergeCell ref="N819:W819"/>
    <mergeCell ref="X819:AG819"/>
    <mergeCell ref="D820:M820"/>
    <mergeCell ref="N820:W820"/>
    <mergeCell ref="X820:AG820"/>
    <mergeCell ref="N821:W821"/>
    <mergeCell ref="X821:AG821"/>
    <mergeCell ref="D824:AG824"/>
    <mergeCell ref="D803:M803"/>
    <mergeCell ref="N803:W803"/>
    <mergeCell ref="X803:AG803"/>
    <mergeCell ref="D804:M804"/>
    <mergeCell ref="N804:W804"/>
    <mergeCell ref="X804:AG804"/>
    <mergeCell ref="D415:AG415"/>
    <mergeCell ref="D416:I416"/>
    <mergeCell ref="J416:L416"/>
    <mergeCell ref="M416:O416"/>
    <mergeCell ref="P416:R416"/>
    <mergeCell ref="S416:U416"/>
    <mergeCell ref="V416:X416"/>
    <mergeCell ref="Y416:AA416"/>
    <mergeCell ref="AB416:AD416"/>
    <mergeCell ref="AE416:AG416"/>
    <mergeCell ref="D805:M805"/>
    <mergeCell ref="Z784:AC784"/>
    <mergeCell ref="Z785:AC785"/>
    <mergeCell ref="Z786:AC786"/>
    <mergeCell ref="Z787:AC787"/>
    <mergeCell ref="Z788:AC788"/>
    <mergeCell ref="Z789:AC789"/>
    <mergeCell ref="Y391:AA391"/>
    <mergeCell ref="Y392:AA392"/>
    <mergeCell ref="Y393:AA393"/>
    <mergeCell ref="Y394:AA394"/>
    <mergeCell ref="Y395:AA395"/>
    <mergeCell ref="AB391:AD391"/>
    <mergeCell ref="AB392:AD392"/>
    <mergeCell ref="AB393:AD393"/>
    <mergeCell ref="AB394:AD394"/>
    <mergeCell ref="AB395:AD395"/>
    <mergeCell ref="AE391:AG391"/>
    <mergeCell ref="AE392:AG392"/>
    <mergeCell ref="AE393:AG393"/>
    <mergeCell ref="AE394:AG394"/>
    <mergeCell ref="AE395:AG395"/>
    <mergeCell ref="D402:AG402"/>
    <mergeCell ref="D396:AG396"/>
    <mergeCell ref="AE401:AG401"/>
    <mergeCell ref="P391:R391"/>
    <mergeCell ref="P392:R392"/>
    <mergeCell ref="P393:R393"/>
    <mergeCell ref="P394:R394"/>
    <mergeCell ref="P395:R395"/>
    <mergeCell ref="D397:I397"/>
    <mergeCell ref="S391:U391"/>
    <mergeCell ref="S392:U392"/>
    <mergeCell ref="S393:U393"/>
    <mergeCell ref="S394:U394"/>
    <mergeCell ref="S395:U395"/>
    <mergeCell ref="V391:X391"/>
    <mergeCell ref="V392:X392"/>
    <mergeCell ref="V393:X393"/>
    <mergeCell ref="D390:AG390"/>
    <mergeCell ref="D408:AG408"/>
    <mergeCell ref="J397:L397"/>
    <mergeCell ref="J398:L398"/>
    <mergeCell ref="J399:L399"/>
    <mergeCell ref="J401:L401"/>
    <mergeCell ref="M397:O397"/>
    <mergeCell ref="M398:O398"/>
    <mergeCell ref="M399:O399"/>
    <mergeCell ref="M401:O401"/>
    <mergeCell ref="P397:R397"/>
    <mergeCell ref="P398:R398"/>
    <mergeCell ref="P399:R399"/>
    <mergeCell ref="P401:R401"/>
    <mergeCell ref="S397:U397"/>
    <mergeCell ref="S398:U398"/>
    <mergeCell ref="S399:U399"/>
    <mergeCell ref="S401:U401"/>
    <mergeCell ref="V397:X397"/>
    <mergeCell ref="V398:X398"/>
    <mergeCell ref="V399:X399"/>
    <mergeCell ref="V401:X401"/>
    <mergeCell ref="Y397:AA397"/>
    <mergeCell ref="Y398:AA398"/>
    <mergeCell ref="Y399:AA399"/>
    <mergeCell ref="AB397:AD397"/>
    <mergeCell ref="AB398:AD398"/>
    <mergeCell ref="AB399:AD399"/>
    <mergeCell ref="AB401:AD401"/>
    <mergeCell ref="AE397:AG397"/>
    <mergeCell ref="AE398:AG398"/>
    <mergeCell ref="AE399:AG399"/>
    <mergeCell ref="Y401:AA401"/>
    <mergeCell ref="D413:I414"/>
    <mergeCell ref="J413:AG413"/>
    <mergeCell ref="J414:L414"/>
    <mergeCell ref="M414:O414"/>
    <mergeCell ref="P414:R414"/>
    <mergeCell ref="S414:U414"/>
    <mergeCell ref="V414:X414"/>
    <mergeCell ref="Y414:AA414"/>
    <mergeCell ref="AB414:AD414"/>
    <mergeCell ref="AE414:AG414"/>
    <mergeCell ref="S405:U405"/>
    <mergeCell ref="S407:U407"/>
    <mergeCell ref="V403:X403"/>
    <mergeCell ref="V404:X404"/>
    <mergeCell ref="V405:X405"/>
    <mergeCell ref="V407:X407"/>
    <mergeCell ref="Y403:AA403"/>
    <mergeCell ref="Y404:AA404"/>
    <mergeCell ref="Y405:AA405"/>
    <mergeCell ref="J409:L409"/>
    <mergeCell ref="J410:L410"/>
    <mergeCell ref="M409:O409"/>
    <mergeCell ref="M410:O410"/>
    <mergeCell ref="P409:R409"/>
    <mergeCell ref="P410:R410"/>
    <mergeCell ref="S409:U409"/>
    <mergeCell ref="S410:U410"/>
    <mergeCell ref="V409:X409"/>
    <mergeCell ref="M404:O404"/>
    <mergeCell ref="M405:O405"/>
    <mergeCell ref="M407:O407"/>
    <mergeCell ref="AB405:AD405"/>
    <mergeCell ref="AB407:AD407"/>
    <mergeCell ref="AE403:AG403"/>
    <mergeCell ref="AE404:AG404"/>
    <mergeCell ref="AE405:AG405"/>
    <mergeCell ref="AE407:AG407"/>
    <mergeCell ref="AB409:AD409"/>
    <mergeCell ref="AB410:AD410"/>
    <mergeCell ref="AE409:AG409"/>
    <mergeCell ref="AE410:AG410"/>
    <mergeCell ref="V410:X410"/>
    <mergeCell ref="Y409:AA409"/>
    <mergeCell ref="Y410:AA410"/>
    <mergeCell ref="D403:I403"/>
    <mergeCell ref="D407:I407"/>
    <mergeCell ref="D417:I417"/>
    <mergeCell ref="J417:L417"/>
    <mergeCell ref="M417:O417"/>
    <mergeCell ref="P417:R417"/>
    <mergeCell ref="S417:U417"/>
    <mergeCell ref="V417:X417"/>
    <mergeCell ref="Y417:AA417"/>
    <mergeCell ref="AB417:AD417"/>
    <mergeCell ref="AE417:AG417"/>
    <mergeCell ref="P407:R407"/>
    <mergeCell ref="S403:U403"/>
    <mergeCell ref="S404:U404"/>
    <mergeCell ref="Y407:AA407"/>
    <mergeCell ref="AB403:AD403"/>
    <mergeCell ref="AB404:AD404"/>
    <mergeCell ref="D406:I406"/>
    <mergeCell ref="J406:L406"/>
    <mergeCell ref="D418:I418"/>
    <mergeCell ref="J418:L418"/>
    <mergeCell ref="M418:O418"/>
    <mergeCell ref="P418:R418"/>
    <mergeCell ref="S418:U418"/>
    <mergeCell ref="V418:X418"/>
    <mergeCell ref="Y418:AA418"/>
    <mergeCell ref="AB418:AD418"/>
    <mergeCell ref="AE418:AG418"/>
    <mergeCell ref="D419:I419"/>
    <mergeCell ref="J419:L419"/>
    <mergeCell ref="M419:O419"/>
    <mergeCell ref="P419:R419"/>
    <mergeCell ref="S419:U419"/>
    <mergeCell ref="V419:X419"/>
    <mergeCell ref="Y419:AA419"/>
    <mergeCell ref="AB419:AD419"/>
    <mergeCell ref="AE419:AG419"/>
    <mergeCell ref="D420:I420"/>
    <mergeCell ref="J420:L420"/>
    <mergeCell ref="M420:O420"/>
    <mergeCell ref="P420:R420"/>
    <mergeCell ref="S420:U420"/>
    <mergeCell ref="V420:X420"/>
    <mergeCell ref="Y420:AA420"/>
    <mergeCell ref="AB420:AD420"/>
    <mergeCell ref="AE420:AG420"/>
    <mergeCell ref="D421:AG421"/>
    <mergeCell ref="D422:I422"/>
    <mergeCell ref="J422:L422"/>
    <mergeCell ref="M422:O422"/>
    <mergeCell ref="P422:R422"/>
    <mergeCell ref="S422:U422"/>
    <mergeCell ref="V422:X422"/>
    <mergeCell ref="Y422:AA422"/>
    <mergeCell ref="AB422:AD422"/>
    <mergeCell ref="AE422:AG422"/>
    <mergeCell ref="D423:I423"/>
    <mergeCell ref="J423:L423"/>
    <mergeCell ref="M423:O423"/>
    <mergeCell ref="P423:R423"/>
    <mergeCell ref="S423:U423"/>
    <mergeCell ref="V423:X423"/>
    <mergeCell ref="Y423:AA423"/>
    <mergeCell ref="AB423:AD423"/>
    <mergeCell ref="AE423:AG423"/>
    <mergeCell ref="D424:I424"/>
    <mergeCell ref="J424:L424"/>
    <mergeCell ref="M424:O424"/>
    <mergeCell ref="P424:R424"/>
    <mergeCell ref="S424:U424"/>
    <mergeCell ref="V424:X424"/>
    <mergeCell ref="Y424:AA424"/>
    <mergeCell ref="AB424:AD424"/>
    <mergeCell ref="AE424:AG424"/>
    <mergeCell ref="D426:I426"/>
    <mergeCell ref="J426:L426"/>
    <mergeCell ref="M426:O426"/>
    <mergeCell ref="P426:R426"/>
    <mergeCell ref="S426:U426"/>
    <mergeCell ref="V426:X426"/>
    <mergeCell ref="Y426:AA426"/>
    <mergeCell ref="AB426:AD426"/>
    <mergeCell ref="AE426:AG426"/>
    <mergeCell ref="D427:AG427"/>
    <mergeCell ref="D428:I428"/>
    <mergeCell ref="J428:L428"/>
    <mergeCell ref="M428:O428"/>
    <mergeCell ref="P428:R428"/>
    <mergeCell ref="S428:U428"/>
    <mergeCell ref="V428:X428"/>
    <mergeCell ref="Y428:AA428"/>
    <mergeCell ref="AB428:AD428"/>
    <mergeCell ref="AE428:AG428"/>
    <mergeCell ref="D429:I429"/>
    <mergeCell ref="J429:L429"/>
    <mergeCell ref="M429:O429"/>
    <mergeCell ref="P429:R429"/>
    <mergeCell ref="S429:U429"/>
    <mergeCell ref="V429:X429"/>
    <mergeCell ref="Y429:AA429"/>
    <mergeCell ref="AB429:AD429"/>
    <mergeCell ref="AE429:AG429"/>
    <mergeCell ref="D430:I430"/>
    <mergeCell ref="J430:L430"/>
    <mergeCell ref="M430:O430"/>
    <mergeCell ref="P430:R430"/>
    <mergeCell ref="S430:U430"/>
    <mergeCell ref="V430:X430"/>
    <mergeCell ref="Y430:AA430"/>
    <mergeCell ref="AB430:AD430"/>
    <mergeCell ref="AE430:AG430"/>
    <mergeCell ref="AF451:AH451"/>
    <mergeCell ref="D432:I432"/>
    <mergeCell ref="J432:L432"/>
    <mergeCell ref="M432:O432"/>
    <mergeCell ref="P432:R432"/>
    <mergeCell ref="S432:U432"/>
    <mergeCell ref="V432:X432"/>
    <mergeCell ref="Y432:AA432"/>
    <mergeCell ref="AB432:AD432"/>
    <mergeCell ref="AE432:AG432"/>
    <mergeCell ref="D449:G449"/>
    <mergeCell ref="H447:J447"/>
    <mergeCell ref="K447:M447"/>
    <mergeCell ref="N447:P447"/>
    <mergeCell ref="Q447:S447"/>
    <mergeCell ref="AF447:AH447"/>
    <mergeCell ref="AC447:AE447"/>
    <mergeCell ref="D433:AG433"/>
    <mergeCell ref="D434:I434"/>
    <mergeCell ref="J434:L434"/>
    <mergeCell ref="M434:O434"/>
    <mergeCell ref="P434:R434"/>
    <mergeCell ref="S434:U434"/>
    <mergeCell ref="V434:X434"/>
    <mergeCell ref="Y434:AA434"/>
    <mergeCell ref="AB434:AD434"/>
    <mergeCell ref="AE434:AG434"/>
    <mergeCell ref="D435:I435"/>
    <mergeCell ref="J435:L435"/>
    <mergeCell ref="W456:Y456"/>
    <mergeCell ref="Z456:AB456"/>
    <mergeCell ref="AC456:AE456"/>
    <mergeCell ref="M435:O435"/>
    <mergeCell ref="P435:R435"/>
    <mergeCell ref="S435:U435"/>
    <mergeCell ref="V435:X435"/>
    <mergeCell ref="Y435:AA435"/>
    <mergeCell ref="AB435:AD435"/>
    <mergeCell ref="AE435:AG435"/>
    <mergeCell ref="D453:G453"/>
    <mergeCell ref="D452:G452"/>
    <mergeCell ref="H452:J452"/>
    <mergeCell ref="K452:M452"/>
    <mergeCell ref="N452:P452"/>
    <mergeCell ref="Q452:S452"/>
    <mergeCell ref="T452:V452"/>
    <mergeCell ref="W452:Y452"/>
    <mergeCell ref="Z452:AB452"/>
    <mergeCell ref="AC452:AE452"/>
    <mergeCell ref="AF452:AH452"/>
    <mergeCell ref="H453:J453"/>
    <mergeCell ref="D451:G451"/>
    <mergeCell ref="D450:G450"/>
    <mergeCell ref="H451:J451"/>
    <mergeCell ref="K451:M451"/>
    <mergeCell ref="N451:P451"/>
    <mergeCell ref="Q451:S451"/>
    <mergeCell ref="T451:V451"/>
    <mergeCell ref="W451:Y451"/>
    <mergeCell ref="Z451:AB451"/>
    <mergeCell ref="AC451:AE451"/>
    <mergeCell ref="AC455:AE455"/>
    <mergeCell ref="AF455:AH455"/>
    <mergeCell ref="Z467:AB467"/>
    <mergeCell ref="K453:M453"/>
    <mergeCell ref="N453:P453"/>
    <mergeCell ref="Q453:S453"/>
    <mergeCell ref="T453:V453"/>
    <mergeCell ref="W453:Y453"/>
    <mergeCell ref="Z453:AB453"/>
    <mergeCell ref="AC453:AE453"/>
    <mergeCell ref="AF453:AH453"/>
    <mergeCell ref="D459:G459"/>
    <mergeCell ref="D457:G457"/>
    <mergeCell ref="H457:J457"/>
    <mergeCell ref="K457:M457"/>
    <mergeCell ref="N457:P457"/>
    <mergeCell ref="Q457:S457"/>
    <mergeCell ref="T457:V457"/>
    <mergeCell ref="W457:Y457"/>
    <mergeCell ref="Z457:AB457"/>
    <mergeCell ref="AC457:AE457"/>
    <mergeCell ref="AF457:AH457"/>
    <mergeCell ref="H459:J459"/>
    <mergeCell ref="K459:M459"/>
    <mergeCell ref="N459:P459"/>
    <mergeCell ref="D456:G456"/>
    <mergeCell ref="D455:G455"/>
    <mergeCell ref="H456:J456"/>
    <mergeCell ref="K456:M456"/>
    <mergeCell ref="N456:P456"/>
    <mergeCell ref="Q456:S456"/>
    <mergeCell ref="T456:V456"/>
    <mergeCell ref="Z450:AB450"/>
    <mergeCell ref="AC450:AE450"/>
    <mergeCell ref="AF450:AH450"/>
    <mergeCell ref="N455:P455"/>
    <mergeCell ref="Q455:S455"/>
    <mergeCell ref="T455:V455"/>
    <mergeCell ref="W455:Y455"/>
    <mergeCell ref="Z455:AB455"/>
    <mergeCell ref="D468:G468"/>
    <mergeCell ref="D467:G467"/>
    <mergeCell ref="H468:J468"/>
    <mergeCell ref="K468:M468"/>
    <mergeCell ref="N468:P468"/>
    <mergeCell ref="Q468:S468"/>
    <mergeCell ref="T468:V468"/>
    <mergeCell ref="W468:Y468"/>
    <mergeCell ref="Z468:AB468"/>
    <mergeCell ref="AC468:AE468"/>
    <mergeCell ref="AF468:AH468"/>
    <mergeCell ref="D463:G463"/>
    <mergeCell ref="D462:G462"/>
    <mergeCell ref="D461:G461"/>
    <mergeCell ref="D465:G465"/>
    <mergeCell ref="H463:J463"/>
    <mergeCell ref="K463:M463"/>
    <mergeCell ref="N463:P463"/>
    <mergeCell ref="Q463:S463"/>
    <mergeCell ref="T463:V463"/>
    <mergeCell ref="W463:Y463"/>
    <mergeCell ref="Z463:AB463"/>
    <mergeCell ref="AC463:AE463"/>
    <mergeCell ref="AF463:AH463"/>
    <mergeCell ref="W461:Y461"/>
    <mergeCell ref="Z461:AB461"/>
    <mergeCell ref="AC461:AE461"/>
    <mergeCell ref="AF461:AH461"/>
    <mergeCell ref="H462:J462"/>
    <mergeCell ref="K462:M462"/>
    <mergeCell ref="N462:P462"/>
    <mergeCell ref="Q462:S462"/>
    <mergeCell ref="T462:V462"/>
    <mergeCell ref="W462:Y462"/>
    <mergeCell ref="Z462:AB462"/>
    <mergeCell ref="AC462:AE462"/>
    <mergeCell ref="AF462:AH462"/>
    <mergeCell ref="Z447:AB447"/>
    <mergeCell ref="W447:Y447"/>
    <mergeCell ref="T447:V447"/>
    <mergeCell ref="H446:AH446"/>
    <mergeCell ref="AF449:AH449"/>
    <mergeCell ref="AC449:AE449"/>
    <mergeCell ref="Z449:AB449"/>
    <mergeCell ref="W449:Y449"/>
    <mergeCell ref="T449:V449"/>
    <mergeCell ref="Q449:S449"/>
    <mergeCell ref="N449:P449"/>
    <mergeCell ref="K449:M449"/>
    <mergeCell ref="H449:J449"/>
    <mergeCell ref="H450:J450"/>
    <mergeCell ref="K450:M450"/>
    <mergeCell ref="N450:P450"/>
    <mergeCell ref="Q450:S450"/>
    <mergeCell ref="T450:V450"/>
    <mergeCell ref="W450:Y450"/>
    <mergeCell ref="AF456:AH456"/>
    <mergeCell ref="H455:J455"/>
    <mergeCell ref="K455:M455"/>
    <mergeCell ref="D446:G447"/>
    <mergeCell ref="D466:AH466"/>
    <mergeCell ref="D460:AH460"/>
    <mergeCell ref="D454:AH454"/>
    <mergeCell ref="D448:AH448"/>
    <mergeCell ref="D471:G472"/>
    <mergeCell ref="H471:AH471"/>
    <mergeCell ref="H472:J472"/>
    <mergeCell ref="K472:M472"/>
    <mergeCell ref="N472:P472"/>
    <mergeCell ref="Q472:S472"/>
    <mergeCell ref="T472:V472"/>
    <mergeCell ref="W472:Y472"/>
    <mergeCell ref="Z472:AB472"/>
    <mergeCell ref="AC472:AE472"/>
    <mergeCell ref="AF472:AH472"/>
    <mergeCell ref="AC467:AE467"/>
    <mergeCell ref="AF467:AH467"/>
    <mergeCell ref="Q459:S459"/>
    <mergeCell ref="T459:V459"/>
    <mergeCell ref="W459:Y459"/>
    <mergeCell ref="Z459:AB459"/>
    <mergeCell ref="AC459:AE459"/>
    <mergeCell ref="AF459:AH459"/>
    <mergeCell ref="H461:J461"/>
    <mergeCell ref="K461:M461"/>
    <mergeCell ref="N461:P461"/>
    <mergeCell ref="Q461:S461"/>
    <mergeCell ref="T461:V461"/>
    <mergeCell ref="D477:G477"/>
    <mergeCell ref="H477:J477"/>
    <mergeCell ref="K477:M477"/>
    <mergeCell ref="N477:P477"/>
    <mergeCell ref="D473:AH473"/>
    <mergeCell ref="H465:J465"/>
    <mergeCell ref="K465:M465"/>
    <mergeCell ref="N465:P465"/>
    <mergeCell ref="Q465:S465"/>
    <mergeCell ref="T465:V465"/>
    <mergeCell ref="W465:Y465"/>
    <mergeCell ref="Z465:AB465"/>
    <mergeCell ref="AC465:AE465"/>
    <mergeCell ref="AF465:AH465"/>
    <mergeCell ref="H467:J467"/>
    <mergeCell ref="K467:M467"/>
    <mergeCell ref="N467:P467"/>
    <mergeCell ref="Q467:S467"/>
    <mergeCell ref="T467:V467"/>
    <mergeCell ref="W467:Y467"/>
    <mergeCell ref="D474:G474"/>
    <mergeCell ref="H474:J474"/>
    <mergeCell ref="K474:M474"/>
    <mergeCell ref="N474:P474"/>
    <mergeCell ref="Q474:S474"/>
    <mergeCell ref="T474:V474"/>
    <mergeCell ref="W474:Y474"/>
    <mergeCell ref="Z474:AB474"/>
    <mergeCell ref="AC474:AE474"/>
    <mergeCell ref="AF474:AH474"/>
    <mergeCell ref="D475:G475"/>
    <mergeCell ref="H475:J475"/>
    <mergeCell ref="K475:M475"/>
    <mergeCell ref="N475:P475"/>
    <mergeCell ref="Q475:S475"/>
    <mergeCell ref="T475:V475"/>
    <mergeCell ref="W475:Y475"/>
    <mergeCell ref="Z475:AB475"/>
    <mergeCell ref="AC475:AE475"/>
    <mergeCell ref="AF475:AH475"/>
    <mergeCell ref="D476:G476"/>
    <mergeCell ref="H476:J476"/>
    <mergeCell ref="K476:M476"/>
    <mergeCell ref="N476:P476"/>
    <mergeCell ref="Q476:S476"/>
    <mergeCell ref="T476:V476"/>
    <mergeCell ref="W476:Y476"/>
    <mergeCell ref="Z476:AB476"/>
    <mergeCell ref="AC476:AE476"/>
    <mergeCell ref="AF476:AH476"/>
    <mergeCell ref="AF480:AH480"/>
    <mergeCell ref="D481:G481"/>
    <mergeCell ref="H481:J481"/>
    <mergeCell ref="K481:M481"/>
    <mergeCell ref="N481:P481"/>
    <mergeCell ref="Q481:S481"/>
    <mergeCell ref="T481:V481"/>
    <mergeCell ref="W481:Y481"/>
    <mergeCell ref="Z481:AB481"/>
    <mergeCell ref="AC481:AE481"/>
    <mergeCell ref="AF481:AH481"/>
    <mergeCell ref="K478:M478"/>
    <mergeCell ref="N478:P478"/>
    <mergeCell ref="Q478:S478"/>
    <mergeCell ref="T478:V478"/>
    <mergeCell ref="W478:Y478"/>
    <mergeCell ref="Z478:AB478"/>
    <mergeCell ref="AC478:AE478"/>
    <mergeCell ref="AF478:AH478"/>
    <mergeCell ref="Q487:S487"/>
    <mergeCell ref="T487:V487"/>
    <mergeCell ref="W487:Y487"/>
    <mergeCell ref="Z487:AB487"/>
    <mergeCell ref="AC487:AE487"/>
    <mergeCell ref="AF487:AH487"/>
    <mergeCell ref="D488:G488"/>
    <mergeCell ref="H488:J488"/>
    <mergeCell ref="K488:M488"/>
    <mergeCell ref="N488:P488"/>
    <mergeCell ref="Q488:S488"/>
    <mergeCell ref="T488:V488"/>
    <mergeCell ref="W488:Y488"/>
    <mergeCell ref="AC488:AE488"/>
    <mergeCell ref="AF488:AH488"/>
    <mergeCell ref="Z489:AB489"/>
    <mergeCell ref="Z488:AB488"/>
    <mergeCell ref="AF489:AH489"/>
    <mergeCell ref="AF486:AH486"/>
    <mergeCell ref="Z490:AB490"/>
    <mergeCell ref="AC490:AE490"/>
    <mergeCell ref="AF490:AH490"/>
    <mergeCell ref="D482:G482"/>
    <mergeCell ref="H482:J482"/>
    <mergeCell ref="K482:M482"/>
    <mergeCell ref="N482:P482"/>
    <mergeCell ref="Q482:S482"/>
    <mergeCell ref="D493:G493"/>
    <mergeCell ref="H493:J493"/>
    <mergeCell ref="K493:M493"/>
    <mergeCell ref="N493:P493"/>
    <mergeCell ref="Q493:S493"/>
    <mergeCell ref="T493:V493"/>
    <mergeCell ref="W493:Y493"/>
    <mergeCell ref="D491:AH491"/>
    <mergeCell ref="D492:G492"/>
    <mergeCell ref="H492:J492"/>
    <mergeCell ref="K492:M492"/>
    <mergeCell ref="N492:P492"/>
    <mergeCell ref="Q492:S492"/>
    <mergeCell ref="T492:V492"/>
    <mergeCell ref="W492:Y492"/>
    <mergeCell ref="Z492:AB492"/>
    <mergeCell ref="AC492:AE492"/>
    <mergeCell ref="AF492:AH492"/>
    <mergeCell ref="D487:G487"/>
    <mergeCell ref="H487:J487"/>
    <mergeCell ref="K487:M487"/>
    <mergeCell ref="N487:P487"/>
    <mergeCell ref="D32:AG33"/>
    <mergeCell ref="D34:M35"/>
    <mergeCell ref="N34:W34"/>
    <mergeCell ref="X34:AB35"/>
    <mergeCell ref="AC34:AG35"/>
    <mergeCell ref="N35:R35"/>
    <mergeCell ref="S35:W35"/>
    <mergeCell ref="D36:M36"/>
    <mergeCell ref="N36:R36"/>
    <mergeCell ref="S36:W36"/>
    <mergeCell ref="X36:AB36"/>
    <mergeCell ref="AC36:AG36"/>
    <mergeCell ref="D37:M37"/>
    <mergeCell ref="N37:R37"/>
    <mergeCell ref="S37:W37"/>
    <mergeCell ref="X37:AB37"/>
    <mergeCell ref="AC37:AG37"/>
    <mergeCell ref="D38:M38"/>
    <mergeCell ref="N38:R38"/>
    <mergeCell ref="S38:W38"/>
    <mergeCell ref="X38:AB38"/>
    <mergeCell ref="AC38:AG38"/>
    <mergeCell ref="Q490:S490"/>
    <mergeCell ref="T490:V490"/>
    <mergeCell ref="W490:Y490"/>
    <mergeCell ref="D39:M39"/>
    <mergeCell ref="N39:R39"/>
    <mergeCell ref="S39:W39"/>
    <mergeCell ref="X39:AB39"/>
    <mergeCell ref="AC39:AG39"/>
    <mergeCell ref="D40:M40"/>
    <mergeCell ref="N40:R40"/>
    <mergeCell ref="S40:W40"/>
    <mergeCell ref="X40:AB40"/>
    <mergeCell ref="AC40:AG40"/>
    <mergeCell ref="D41:M41"/>
    <mergeCell ref="N41:R41"/>
    <mergeCell ref="S41:W41"/>
    <mergeCell ref="X41:AB41"/>
    <mergeCell ref="AC41:AG41"/>
    <mergeCell ref="D490:G490"/>
    <mergeCell ref="H490:J490"/>
    <mergeCell ref="K490:M490"/>
    <mergeCell ref="N490:P490"/>
    <mergeCell ref="D464:G464"/>
    <mergeCell ref="H464:J464"/>
    <mergeCell ref="K464:M464"/>
    <mergeCell ref="N464:P464"/>
    <mergeCell ref="Q464:S464"/>
    <mergeCell ref="Q484:S484"/>
    <mergeCell ref="T484:V484"/>
    <mergeCell ref="W484:Y484"/>
    <mergeCell ref="Z484:AB484"/>
    <mergeCell ref="AC484:AE484"/>
    <mergeCell ref="AF484:AH484"/>
    <mergeCell ref="T483:V483"/>
    <mergeCell ref="W483:Y483"/>
    <mergeCell ref="Z483:AB483"/>
    <mergeCell ref="AC483:AE483"/>
    <mergeCell ref="AF483:AH483"/>
    <mergeCell ref="D479:AH479"/>
    <mergeCell ref="D480:G480"/>
    <mergeCell ref="H480:J480"/>
    <mergeCell ref="K480:M480"/>
    <mergeCell ref="D400:I400"/>
    <mergeCell ref="J400:L400"/>
    <mergeCell ref="M400:O400"/>
    <mergeCell ref="P400:R400"/>
    <mergeCell ref="S400:U400"/>
    <mergeCell ref="T464:V464"/>
    <mergeCell ref="W464:Y464"/>
    <mergeCell ref="Z464:AB464"/>
    <mergeCell ref="AC464:AE464"/>
    <mergeCell ref="AF464:AH464"/>
    <mergeCell ref="D483:G483"/>
    <mergeCell ref="H483:J483"/>
    <mergeCell ref="K483:M483"/>
    <mergeCell ref="N483:P483"/>
    <mergeCell ref="Q483:S483"/>
    <mergeCell ref="Z480:AB480"/>
    <mergeCell ref="AC480:AE480"/>
    <mergeCell ref="AE431:AG431"/>
    <mergeCell ref="D485:AH485"/>
    <mergeCell ref="D486:G486"/>
    <mergeCell ref="H486:J486"/>
    <mergeCell ref="K486:M486"/>
    <mergeCell ref="N486:P486"/>
    <mergeCell ref="Q486:S486"/>
    <mergeCell ref="T486:V486"/>
    <mergeCell ref="W486:Y486"/>
    <mergeCell ref="Z486:AB486"/>
    <mergeCell ref="AC486:AE486"/>
    <mergeCell ref="N480:P480"/>
    <mergeCell ref="Q480:S480"/>
    <mergeCell ref="T480:V480"/>
    <mergeCell ref="W480:Y480"/>
    <mergeCell ref="D458:G458"/>
    <mergeCell ref="H458:J458"/>
    <mergeCell ref="K458:M458"/>
    <mergeCell ref="N458:P458"/>
    <mergeCell ref="Q458:S458"/>
    <mergeCell ref="T458:V458"/>
    <mergeCell ref="W458:Y458"/>
    <mergeCell ref="T482:V482"/>
    <mergeCell ref="W482:Y482"/>
    <mergeCell ref="Z482:AB482"/>
    <mergeCell ref="AC482:AE482"/>
    <mergeCell ref="AF482:AH482"/>
    <mergeCell ref="Z458:AB458"/>
    <mergeCell ref="D484:G484"/>
    <mergeCell ref="H484:J484"/>
    <mergeCell ref="K484:M484"/>
    <mergeCell ref="N484:P484"/>
    <mergeCell ref="AC493:AE493"/>
    <mergeCell ref="AF493:AH493"/>
    <mergeCell ref="D489:G489"/>
    <mergeCell ref="V400:X400"/>
    <mergeCell ref="Y400:AA400"/>
    <mergeCell ref="AB400:AD400"/>
    <mergeCell ref="AE400:AG400"/>
    <mergeCell ref="M406:O406"/>
    <mergeCell ref="P406:R406"/>
    <mergeCell ref="S406:U406"/>
    <mergeCell ref="V406:X406"/>
    <mergeCell ref="Y406:AA406"/>
    <mergeCell ref="AB406:AD406"/>
    <mergeCell ref="AE406:AG406"/>
    <mergeCell ref="D431:I431"/>
    <mergeCell ref="H489:J489"/>
    <mergeCell ref="K489:M489"/>
    <mergeCell ref="N489:P489"/>
    <mergeCell ref="Q489:S489"/>
    <mergeCell ref="T489:V489"/>
    <mergeCell ref="W489:Y489"/>
    <mergeCell ref="V425:X425"/>
    <mergeCell ref="Y425:AA425"/>
    <mergeCell ref="AB425:AD425"/>
    <mergeCell ref="AE425:AG425"/>
    <mergeCell ref="J431:L431"/>
    <mergeCell ref="M431:O431"/>
    <mergeCell ref="P431:R431"/>
    <mergeCell ref="S431:U431"/>
    <mergeCell ref="V431:X431"/>
    <mergeCell ref="Y431:AA431"/>
    <mergeCell ref="AB431:AD431"/>
    <mergeCell ref="N805:W805"/>
    <mergeCell ref="X805:AG805"/>
    <mergeCell ref="X837:AG837"/>
    <mergeCell ref="X807:AG807"/>
    <mergeCell ref="N808:W808"/>
    <mergeCell ref="X808:AG808"/>
    <mergeCell ref="D897:AG897"/>
    <mergeCell ref="D902:M902"/>
    <mergeCell ref="D901:M901"/>
    <mergeCell ref="D899:M900"/>
    <mergeCell ref="D832:M832"/>
    <mergeCell ref="N832:W832"/>
    <mergeCell ref="X832:AG832"/>
    <mergeCell ref="AC489:AE489"/>
    <mergeCell ref="AC458:AE458"/>
    <mergeCell ref="AF458:AH458"/>
    <mergeCell ref="D425:I425"/>
    <mergeCell ref="J425:L425"/>
    <mergeCell ref="M425:O425"/>
    <mergeCell ref="P425:R425"/>
    <mergeCell ref="S425:U425"/>
    <mergeCell ref="Q477:S477"/>
    <mergeCell ref="T477:V477"/>
    <mergeCell ref="W477:Y477"/>
    <mergeCell ref="Z477:AB477"/>
    <mergeCell ref="AC477:AE477"/>
    <mergeCell ref="AF477:AH477"/>
    <mergeCell ref="D478:G478"/>
    <mergeCell ref="H478:J478"/>
    <mergeCell ref="N807:W807"/>
    <mergeCell ref="D702:AG702"/>
    <mergeCell ref="Z493:AB493"/>
    <mergeCell ref="D895:AG895"/>
    <mergeCell ref="D945:AG945"/>
    <mergeCell ref="D698:AG698"/>
    <mergeCell ref="D719:AG719"/>
    <mergeCell ref="D726:AG726"/>
    <mergeCell ref="D841:M841"/>
    <mergeCell ref="N841:W841"/>
    <mergeCell ref="X841:AG841"/>
    <mergeCell ref="D842:M842"/>
    <mergeCell ref="N842:W842"/>
    <mergeCell ref="X842:AG842"/>
    <mergeCell ref="D843:M843"/>
    <mergeCell ref="N843:W843"/>
    <mergeCell ref="X843:AG843"/>
    <mergeCell ref="D931:M931"/>
    <mergeCell ref="N931:Q931"/>
    <mergeCell ref="R931:U931"/>
    <mergeCell ref="V931:Y931"/>
    <mergeCell ref="Z931:AC931"/>
    <mergeCell ref="AD931:AG931"/>
    <mergeCell ref="D809:M809"/>
    <mergeCell ref="D808:M808"/>
    <mergeCell ref="D807:M807"/>
    <mergeCell ref="D806:M806"/>
    <mergeCell ref="N806:W806"/>
    <mergeCell ref="X806:AG806"/>
    <mergeCell ref="D908:M908"/>
    <mergeCell ref="N908:Q908"/>
    <mergeCell ref="R908:U908"/>
    <mergeCell ref="V908:Y908"/>
    <mergeCell ref="Z908:AC908"/>
    <mergeCell ref="AD908:AG908"/>
  </mergeCells>
  <pageMargins left="0.70866141732283472" right="0.23622047244094491" top="0.31496062992125984" bottom="0.70866141732283472" header="0.31496062992125984" footer="0.35433070866141736"/>
  <pageSetup paperSize="9" scale="81" firstPageNumber="13" orientation="portrait" blackAndWhite="1" useFirstPageNumber="1" r:id="rId1"/>
  <headerFooter>
    <oddFooter>&amp;C&amp;P
Neoddeliteľnou súčasťou účtovnej závierky je súvaha, výkaz ziskov a strát a poznámky.</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List9">
    <tabColor rgb="FF92D050"/>
  </sheetPr>
  <dimension ref="A1:Q143"/>
  <sheetViews>
    <sheetView showGridLines="0" showZeros="0" topLeftCell="A92" zoomScaleNormal="100" workbookViewId="0">
      <selection activeCell="B132" sqref="B132"/>
    </sheetView>
  </sheetViews>
  <sheetFormatPr defaultColWidth="9.140625" defaultRowHeight="11.25" x14ac:dyDescent="0.2"/>
  <cols>
    <col min="1" max="1" width="6.85546875" style="175" customWidth="1"/>
    <col min="2" max="2" width="53.5703125" style="227" customWidth="1"/>
    <col min="3" max="3" width="5.85546875" style="175" customWidth="1"/>
    <col min="4" max="4" width="13.42578125" style="175" bestFit="1" customWidth="1"/>
    <col min="5" max="5" width="14.28515625" style="175" bestFit="1" customWidth="1"/>
    <col min="6" max="6" width="13.42578125" style="175" customWidth="1"/>
    <col min="7" max="7" width="15.140625" style="175" customWidth="1"/>
    <col min="8" max="8" width="10" style="175" bestFit="1" customWidth="1"/>
    <col min="9" max="11" width="9.140625" style="175"/>
    <col min="12" max="12" width="9.140625" style="175" customWidth="1"/>
    <col min="13" max="17" width="9.140625" style="175" hidden="1" customWidth="1"/>
    <col min="18" max="16384" width="9.140625" style="175"/>
  </cols>
  <sheetData>
    <row r="1" spans="1:17" ht="12.75" hidden="1" x14ac:dyDescent="0.2">
      <c r="M1" s="176" t="s">
        <v>460</v>
      </c>
    </row>
    <row r="2" spans="1:17" s="182" customFormat="1" ht="12" customHeight="1" x14ac:dyDescent="0.2">
      <c r="A2" s="177" t="s">
        <v>461</v>
      </c>
      <c r="B2" s="724">
        <v>0</v>
      </c>
      <c r="C2" s="178"/>
      <c r="D2" s="179"/>
      <c r="E2" s="180"/>
      <c r="F2" s="180"/>
      <c r="G2" s="181"/>
      <c r="K2" s="176"/>
      <c r="L2" s="176"/>
      <c r="M2" s="176" t="s">
        <v>463</v>
      </c>
      <c r="N2" s="176"/>
      <c r="O2" s="176"/>
      <c r="P2" s="176"/>
      <c r="Q2" s="176"/>
    </row>
    <row r="3" spans="1:17" ht="12" customHeight="1" x14ac:dyDescent="0.2">
      <c r="A3" s="177" t="s">
        <v>464</v>
      </c>
      <c r="B3" s="724" t="s">
        <v>465</v>
      </c>
      <c r="D3" s="179"/>
      <c r="E3" s="180"/>
      <c r="F3" s="180"/>
      <c r="K3" s="176"/>
      <c r="L3" s="183" t="s">
        <v>466</v>
      </c>
      <c r="M3" s="184" t="s">
        <v>462</v>
      </c>
      <c r="N3" s="184" t="s">
        <v>467</v>
      </c>
      <c r="O3" s="184" t="s">
        <v>468</v>
      </c>
      <c r="P3" s="184" t="s">
        <v>469</v>
      </c>
      <c r="Q3" s="184" t="s">
        <v>470</v>
      </c>
    </row>
    <row r="4" spans="1:17" ht="12" customHeight="1" x14ac:dyDescent="0.2">
      <c r="C4" s="329" t="s">
        <v>465</v>
      </c>
      <c r="D4" s="179"/>
      <c r="E4" s="180"/>
      <c r="F4" s="180"/>
      <c r="K4" s="176"/>
      <c r="L4" s="183"/>
      <c r="M4" s="176"/>
      <c r="N4" s="176"/>
      <c r="O4" s="176"/>
      <c r="P4" s="176"/>
      <c r="Q4" s="183" t="s">
        <v>466</v>
      </c>
    </row>
    <row r="5" spans="1:17" ht="13.5" customHeight="1" x14ac:dyDescent="0.2">
      <c r="A5" s="185"/>
      <c r="B5" s="725"/>
      <c r="C5" s="186"/>
      <c r="D5" s="186"/>
      <c r="E5" s="186"/>
      <c r="F5" s="186"/>
      <c r="G5" s="186"/>
      <c r="K5" s="176"/>
      <c r="L5" s="176"/>
      <c r="M5" s="187">
        <v>0.1</v>
      </c>
      <c r="N5" s="188">
        <v>0.01</v>
      </c>
      <c r="O5" s="187">
        <v>0.05</v>
      </c>
      <c r="P5" s="189">
        <v>5.0000000000000001E-3</v>
      </c>
      <c r="Q5" s="190" t="e">
        <f>IF(#REF!=$M$3,M5,IF(#REF!=$N$3,N5,IF(#REF!=$O$3,O5,IF(#REF!=$P$3,P5,""))))</f>
        <v>#REF!</v>
      </c>
    </row>
    <row r="6" spans="1:17" ht="12" customHeight="1" x14ac:dyDescent="0.2">
      <c r="C6" s="191" t="s">
        <v>471</v>
      </c>
      <c r="D6" s="192"/>
      <c r="E6" s="178"/>
      <c r="K6" s="176"/>
      <c r="L6" s="176"/>
      <c r="M6" s="187">
        <v>0.09</v>
      </c>
      <c r="N6" s="188">
        <v>8.9999999999999993E-3</v>
      </c>
      <c r="O6" s="187">
        <v>0.04</v>
      </c>
      <c r="P6" s="189">
        <v>4.0000000000000001E-3</v>
      </c>
      <c r="Q6" s="190" t="e">
        <f>IF(#REF!=$M$3,M6,IF(#REF!=$N$3,N6,IF(#REF!=$O$3,O6,IF(#REF!=$P$3,P6,""))))</f>
        <v>#REF!</v>
      </c>
    </row>
    <row r="7" spans="1:17" s="196" customFormat="1" ht="12" customHeight="1" x14ac:dyDescent="0.2">
      <c r="A7" s="193" t="s">
        <v>472</v>
      </c>
      <c r="B7" s="726" t="s">
        <v>473</v>
      </c>
      <c r="C7" s="193" t="s">
        <v>474</v>
      </c>
      <c r="D7" s="194" t="s">
        <v>475</v>
      </c>
      <c r="E7" s="194"/>
      <c r="F7" s="194"/>
      <c r="G7" s="195" t="s">
        <v>476</v>
      </c>
      <c r="K7" s="176"/>
      <c r="L7" s="176"/>
      <c r="M7" s="187">
        <v>0.08</v>
      </c>
      <c r="N7" s="188">
        <v>8.0000000000000002E-3</v>
      </c>
      <c r="O7" s="187">
        <v>0.03</v>
      </c>
      <c r="P7" s="189">
        <v>3.0000000000000001E-3</v>
      </c>
      <c r="Q7" s="190" t="e">
        <f>IF(#REF!=$M$3,M7,IF(#REF!=$N$3,N7,IF(#REF!=$O$3,O7,IF(#REF!=$P$3,P7,""))))</f>
        <v>#REF!</v>
      </c>
    </row>
    <row r="8" spans="1:17" s="199" customFormat="1" ht="12" customHeight="1" x14ac:dyDescent="0.2">
      <c r="A8" s="197" t="s">
        <v>477</v>
      </c>
      <c r="B8" s="198"/>
      <c r="C8" s="197" t="s">
        <v>478</v>
      </c>
      <c r="D8" s="193" t="s">
        <v>479</v>
      </c>
      <c r="E8" s="193" t="s">
        <v>480</v>
      </c>
      <c r="F8" s="193" t="s">
        <v>481</v>
      </c>
      <c r="G8" s="193" t="s">
        <v>481</v>
      </c>
      <c r="K8" s="176"/>
      <c r="L8" s="176"/>
      <c r="M8" s="187">
        <v>7.0000000000000007E-2</v>
      </c>
      <c r="N8" s="188">
        <v>7.0000000000000001E-3</v>
      </c>
      <c r="O8" s="187">
        <v>0.02</v>
      </c>
      <c r="P8" s="189">
        <v>2.5000000000000001E-3</v>
      </c>
      <c r="Q8" s="190" t="e">
        <f>IF(#REF!=$M$3,M8,IF(#REF!=$N$3,N8,IF(#REF!=$O$3,O8,IF(#REF!=$P$3,P8,""))))</f>
        <v>#REF!</v>
      </c>
    </row>
    <row r="9" spans="1:17" s="196" customFormat="1" ht="12" customHeight="1" x14ac:dyDescent="0.2">
      <c r="A9" s="200" t="s">
        <v>482</v>
      </c>
      <c r="B9" s="727" t="s">
        <v>483</v>
      </c>
      <c r="C9" s="200" t="s">
        <v>484</v>
      </c>
      <c r="D9" s="200">
        <v>1</v>
      </c>
      <c r="E9" s="200">
        <v>2</v>
      </c>
      <c r="F9" s="200">
        <v>3</v>
      </c>
      <c r="G9" s="200">
        <v>4</v>
      </c>
      <c r="K9" s="176"/>
      <c r="L9" s="176"/>
      <c r="M9" s="187">
        <v>0.06</v>
      </c>
      <c r="N9" s="188">
        <v>6.0000000000000001E-3</v>
      </c>
      <c r="O9" s="187">
        <v>0.01</v>
      </c>
      <c r="P9" s="176"/>
      <c r="Q9" s="190" t="e">
        <f>IF(#REF!=$M$3,M9,IF(#REF!=$N$3,N9,IF(#REF!=$O$3,O9,IF(#REF!=$P$3,P9,""))))</f>
        <v>#REF!</v>
      </c>
    </row>
    <row r="10" spans="1:17" s="204" customFormat="1" ht="12" customHeight="1" x14ac:dyDescent="0.2">
      <c r="A10" s="201"/>
      <c r="B10" s="728" t="s">
        <v>485</v>
      </c>
      <c r="C10" s="202" t="s">
        <v>486</v>
      </c>
      <c r="D10" s="676">
        <f>D11+D39+D70</f>
        <v>0</v>
      </c>
      <c r="E10" s="676">
        <f>E11+E39+E70</f>
        <v>0</v>
      </c>
      <c r="F10" s="676">
        <f>F11+F39+F70</f>
        <v>0</v>
      </c>
      <c r="G10" s="676">
        <f>G11+G39+G70</f>
        <v>0</v>
      </c>
      <c r="K10" s="176"/>
      <c r="L10" s="176"/>
      <c r="M10" s="187">
        <v>0.05</v>
      </c>
      <c r="N10" s="188">
        <v>5.0000000000000001E-3</v>
      </c>
      <c r="O10" s="176"/>
      <c r="P10" s="176"/>
      <c r="Q10" s="190" t="e">
        <f>IF(#REF!=$M$3,M10,IF(#REF!=$N$3,N10,IF(#REF!=$O$3,O10,IF(#REF!=$P$3,P10,""))))</f>
        <v>#REF!</v>
      </c>
    </row>
    <row r="11" spans="1:17" s="204" customFormat="1" ht="12" customHeight="1" x14ac:dyDescent="0.25">
      <c r="A11" s="205" t="s">
        <v>487</v>
      </c>
      <c r="B11" s="729" t="s">
        <v>488</v>
      </c>
      <c r="C11" s="202" t="s">
        <v>489</v>
      </c>
      <c r="D11" s="676">
        <f>D12+D20+D30</f>
        <v>0</v>
      </c>
      <c r="E11" s="676">
        <f>E12+E20+E30</f>
        <v>0</v>
      </c>
      <c r="F11" s="676">
        <f>F12+F20+F30</f>
        <v>0</v>
      </c>
      <c r="G11" s="676">
        <f>G12+G20+G30</f>
        <v>0</v>
      </c>
    </row>
    <row r="12" spans="1:17" s="204" customFormat="1" ht="12" customHeight="1" x14ac:dyDescent="0.25">
      <c r="A12" s="206" t="s">
        <v>490</v>
      </c>
      <c r="B12" s="730" t="s">
        <v>491</v>
      </c>
      <c r="C12" s="202" t="s">
        <v>492</v>
      </c>
      <c r="D12" s="676">
        <f>SUM(D13:D19)</f>
        <v>0</v>
      </c>
      <c r="E12" s="676">
        <f>SUM(E13:E19)</f>
        <v>0</v>
      </c>
      <c r="F12" s="676">
        <f>SUM(F13:F19)</f>
        <v>0</v>
      </c>
      <c r="G12" s="676">
        <f>SUM(G13:G19)</f>
        <v>0</v>
      </c>
    </row>
    <row r="13" spans="1:17" s="182" customFormat="1" ht="12" customHeight="1" x14ac:dyDescent="0.25">
      <c r="A13" s="207" t="s">
        <v>493</v>
      </c>
      <c r="B13" s="731" t="s">
        <v>494</v>
      </c>
      <c r="C13" s="208" t="s">
        <v>495</v>
      </c>
      <c r="D13" s="677"/>
      <c r="E13" s="677"/>
      <c r="F13" s="677"/>
      <c r="G13" s="677"/>
      <c r="H13" s="209"/>
    </row>
    <row r="14" spans="1:17" s="182" customFormat="1" ht="12" customHeight="1" x14ac:dyDescent="0.25">
      <c r="A14" s="207" t="s">
        <v>496</v>
      </c>
      <c r="B14" s="731" t="s">
        <v>497</v>
      </c>
      <c r="C14" s="208" t="s">
        <v>498</v>
      </c>
      <c r="D14" s="677"/>
      <c r="E14" s="677"/>
      <c r="F14" s="677"/>
      <c r="G14" s="678"/>
    </row>
    <row r="15" spans="1:17" s="182" customFormat="1" ht="12" customHeight="1" x14ac:dyDescent="0.25">
      <c r="A15" s="207" t="s">
        <v>499</v>
      </c>
      <c r="B15" s="731" t="s">
        <v>500</v>
      </c>
      <c r="C15" s="208" t="s">
        <v>501</v>
      </c>
      <c r="D15" s="677"/>
      <c r="E15" s="677"/>
      <c r="F15" s="677"/>
      <c r="G15" s="677"/>
    </row>
    <row r="16" spans="1:17" s="182" customFormat="1" ht="12" customHeight="1" x14ac:dyDescent="0.25">
      <c r="A16" s="207" t="s">
        <v>502</v>
      </c>
      <c r="B16" s="731" t="s">
        <v>503</v>
      </c>
      <c r="C16" s="208" t="s">
        <v>504</v>
      </c>
      <c r="D16" s="677"/>
      <c r="E16" s="677"/>
      <c r="F16" s="677"/>
      <c r="G16" s="677"/>
    </row>
    <row r="17" spans="1:7" s="182" customFormat="1" ht="12" customHeight="1" x14ac:dyDescent="0.25">
      <c r="A17" s="207" t="s">
        <v>505</v>
      </c>
      <c r="B17" s="732" t="s">
        <v>506</v>
      </c>
      <c r="C17" s="208" t="s">
        <v>507</v>
      </c>
      <c r="D17" s="677"/>
      <c r="E17" s="677"/>
      <c r="F17" s="677"/>
      <c r="G17" s="677"/>
    </row>
    <row r="18" spans="1:7" s="182" customFormat="1" ht="12" customHeight="1" x14ac:dyDescent="0.25">
      <c r="A18" s="207" t="s">
        <v>508</v>
      </c>
      <c r="B18" s="731" t="s">
        <v>509</v>
      </c>
      <c r="C18" s="208" t="s">
        <v>510</v>
      </c>
      <c r="D18" s="677"/>
      <c r="E18" s="677"/>
      <c r="F18" s="677"/>
      <c r="G18" s="677"/>
    </row>
    <row r="19" spans="1:7" s="182" customFormat="1" ht="12" customHeight="1" x14ac:dyDescent="0.25">
      <c r="A19" s="207" t="s">
        <v>511</v>
      </c>
      <c r="B19" s="731" t="s">
        <v>512</v>
      </c>
      <c r="C19" s="208" t="s">
        <v>513</v>
      </c>
      <c r="D19" s="677"/>
      <c r="E19" s="677"/>
      <c r="F19" s="677"/>
      <c r="G19" s="677"/>
    </row>
    <row r="20" spans="1:7" s="204" customFormat="1" ht="12" customHeight="1" x14ac:dyDescent="0.25">
      <c r="A20" s="210" t="s">
        <v>514</v>
      </c>
      <c r="B20" s="730" t="s">
        <v>515</v>
      </c>
      <c r="C20" s="202" t="s">
        <v>516</v>
      </c>
      <c r="D20" s="676">
        <f>SUM(D21:D29)</f>
        <v>0</v>
      </c>
      <c r="E20" s="676">
        <f>SUM(E21:E29)</f>
        <v>0</v>
      </c>
      <c r="F20" s="676">
        <f>SUM(F21:F29)</f>
        <v>0</v>
      </c>
      <c r="G20" s="676">
        <f>SUM(G21:G29)</f>
        <v>0</v>
      </c>
    </row>
    <row r="21" spans="1:7" s="182" customFormat="1" ht="12" customHeight="1" x14ac:dyDescent="0.25">
      <c r="A21" s="211" t="s">
        <v>517</v>
      </c>
      <c r="B21" s="731" t="s">
        <v>518</v>
      </c>
      <c r="C21" s="208" t="s">
        <v>519</v>
      </c>
      <c r="D21" s="677"/>
      <c r="E21" s="677"/>
      <c r="F21" s="677"/>
      <c r="G21" s="677"/>
    </row>
    <row r="22" spans="1:7" s="182" customFormat="1" ht="12" customHeight="1" x14ac:dyDescent="0.25">
      <c r="A22" s="207" t="s">
        <v>496</v>
      </c>
      <c r="B22" s="731" t="s">
        <v>520</v>
      </c>
      <c r="C22" s="208" t="s">
        <v>521</v>
      </c>
      <c r="D22" s="677"/>
      <c r="E22" s="677"/>
      <c r="F22" s="677"/>
      <c r="G22" s="677"/>
    </row>
    <row r="23" spans="1:7" s="182" customFormat="1" ht="12" customHeight="1" x14ac:dyDescent="0.25">
      <c r="A23" s="207" t="s">
        <v>499</v>
      </c>
      <c r="B23" s="731" t="s">
        <v>522</v>
      </c>
      <c r="C23" s="208" t="s">
        <v>523</v>
      </c>
      <c r="D23" s="677"/>
      <c r="E23" s="679"/>
      <c r="F23" s="677"/>
      <c r="G23" s="677"/>
    </row>
    <row r="24" spans="1:7" s="182" customFormat="1" ht="12" customHeight="1" x14ac:dyDescent="0.25">
      <c r="A24" s="207" t="s">
        <v>502</v>
      </c>
      <c r="B24" s="731" t="s">
        <v>524</v>
      </c>
      <c r="C24" s="208" t="s">
        <v>525</v>
      </c>
      <c r="D24" s="677"/>
      <c r="E24" s="677"/>
      <c r="F24" s="677"/>
      <c r="G24" s="679"/>
    </row>
    <row r="25" spans="1:7" s="182" customFormat="1" ht="12" customHeight="1" x14ac:dyDescent="0.25">
      <c r="A25" s="207" t="s">
        <v>505</v>
      </c>
      <c r="B25" s="731" t="s">
        <v>526</v>
      </c>
      <c r="C25" s="208" t="s">
        <v>527</v>
      </c>
      <c r="D25" s="677"/>
      <c r="E25" s="677"/>
      <c r="F25" s="677"/>
      <c r="G25" s="679"/>
    </row>
    <row r="26" spans="1:7" s="182" customFormat="1" ht="12" customHeight="1" x14ac:dyDescent="0.25">
      <c r="A26" s="207" t="s">
        <v>508</v>
      </c>
      <c r="B26" s="732" t="s">
        <v>528</v>
      </c>
      <c r="C26" s="208" t="s">
        <v>529</v>
      </c>
      <c r="D26" s="679"/>
      <c r="E26" s="679"/>
      <c r="F26" s="677"/>
      <c r="G26" s="679"/>
    </row>
    <row r="27" spans="1:7" s="182" customFormat="1" ht="12" customHeight="1" x14ac:dyDescent="0.25">
      <c r="A27" s="207" t="s">
        <v>511</v>
      </c>
      <c r="B27" s="731" t="s">
        <v>530</v>
      </c>
      <c r="C27" s="208" t="s">
        <v>531</v>
      </c>
      <c r="D27" s="677"/>
      <c r="E27" s="677"/>
      <c r="F27" s="677"/>
      <c r="G27" s="677"/>
    </row>
    <row r="28" spans="1:7" s="182" customFormat="1" ht="12" customHeight="1" x14ac:dyDescent="0.25">
      <c r="A28" s="207" t="s">
        <v>532</v>
      </c>
      <c r="B28" s="731" t="s">
        <v>533</v>
      </c>
      <c r="C28" s="208" t="s">
        <v>534</v>
      </c>
      <c r="D28" s="677"/>
      <c r="E28" s="677"/>
      <c r="F28" s="677"/>
      <c r="G28" s="677"/>
    </row>
    <row r="29" spans="1:7" s="182" customFormat="1" ht="12" customHeight="1" x14ac:dyDescent="0.25">
      <c r="A29" s="207" t="s">
        <v>535</v>
      </c>
      <c r="B29" s="731" t="s">
        <v>536</v>
      </c>
      <c r="C29" s="208" t="s">
        <v>537</v>
      </c>
      <c r="D29" s="677"/>
      <c r="E29" s="677"/>
      <c r="F29" s="677"/>
      <c r="G29" s="677"/>
    </row>
    <row r="30" spans="1:7" s="204" customFormat="1" ht="12" customHeight="1" x14ac:dyDescent="0.25">
      <c r="A30" s="210" t="s">
        <v>538</v>
      </c>
      <c r="B30" s="730" t="s">
        <v>539</v>
      </c>
      <c r="C30" s="202" t="s">
        <v>540</v>
      </c>
      <c r="D30" s="676">
        <f>SUM(D31:D38)</f>
        <v>0</v>
      </c>
      <c r="E30" s="676">
        <f>SUM(E31:E38)</f>
        <v>0</v>
      </c>
      <c r="F30" s="676">
        <f>SUM(F31:F38)</f>
        <v>0</v>
      </c>
      <c r="G30" s="676">
        <f>SUM(G31:G38)</f>
        <v>0</v>
      </c>
    </row>
    <row r="31" spans="1:7" s="182" customFormat="1" ht="12" customHeight="1" x14ac:dyDescent="0.25">
      <c r="A31" s="211" t="s">
        <v>541</v>
      </c>
      <c r="B31" s="731" t="s">
        <v>542</v>
      </c>
      <c r="C31" s="208" t="s">
        <v>543</v>
      </c>
      <c r="D31" s="677"/>
      <c r="E31" s="677"/>
      <c r="F31" s="677"/>
      <c r="G31" s="677"/>
    </row>
    <row r="32" spans="1:7" s="182" customFormat="1" ht="12" customHeight="1" x14ac:dyDescent="0.25">
      <c r="A32" s="207" t="s">
        <v>496</v>
      </c>
      <c r="B32" s="731" t="s">
        <v>544</v>
      </c>
      <c r="C32" s="208" t="s">
        <v>545</v>
      </c>
      <c r="D32" s="677"/>
      <c r="E32" s="677"/>
      <c r="F32" s="677"/>
      <c r="G32" s="677"/>
    </row>
    <row r="33" spans="1:7" s="182" customFormat="1" ht="12" customHeight="1" x14ac:dyDescent="0.25">
      <c r="A33" s="207" t="s">
        <v>499</v>
      </c>
      <c r="B33" s="731" t="s">
        <v>546</v>
      </c>
      <c r="C33" s="208" t="s">
        <v>547</v>
      </c>
      <c r="D33" s="677"/>
      <c r="E33" s="677"/>
      <c r="F33" s="677"/>
      <c r="G33" s="677"/>
    </row>
    <row r="34" spans="1:7" s="182" customFormat="1" ht="12" customHeight="1" x14ac:dyDescent="0.25">
      <c r="A34" s="207" t="s">
        <v>502</v>
      </c>
      <c r="B34" s="731" t="s">
        <v>548</v>
      </c>
      <c r="C34" s="208" t="s">
        <v>549</v>
      </c>
      <c r="D34" s="677"/>
      <c r="E34" s="677"/>
      <c r="F34" s="677"/>
      <c r="G34" s="677"/>
    </row>
    <row r="35" spans="1:7" s="182" customFormat="1" ht="12" customHeight="1" x14ac:dyDescent="0.25">
      <c r="A35" s="207" t="s">
        <v>505</v>
      </c>
      <c r="B35" s="732" t="s">
        <v>550</v>
      </c>
      <c r="C35" s="208" t="s">
        <v>551</v>
      </c>
      <c r="D35" s="677"/>
      <c r="E35" s="677"/>
      <c r="F35" s="677"/>
      <c r="G35" s="677"/>
    </row>
    <row r="36" spans="1:7" s="182" customFormat="1" ht="12" customHeight="1" x14ac:dyDescent="0.25">
      <c r="A36" s="207" t="s">
        <v>508</v>
      </c>
      <c r="B36" s="732" t="s">
        <v>552</v>
      </c>
      <c r="C36" s="208" t="s">
        <v>553</v>
      </c>
      <c r="D36" s="677"/>
      <c r="E36" s="677"/>
      <c r="F36" s="677"/>
      <c r="G36" s="677"/>
    </row>
    <row r="37" spans="1:7" s="182" customFormat="1" ht="12" customHeight="1" x14ac:dyDescent="0.25">
      <c r="A37" s="207" t="s">
        <v>511</v>
      </c>
      <c r="B37" s="731" t="s">
        <v>554</v>
      </c>
      <c r="C37" s="208" t="s">
        <v>555</v>
      </c>
      <c r="D37" s="677"/>
      <c r="E37" s="677"/>
      <c r="F37" s="677"/>
      <c r="G37" s="677"/>
    </row>
    <row r="38" spans="1:7" s="182" customFormat="1" ht="12" customHeight="1" x14ac:dyDescent="0.25">
      <c r="A38" s="207" t="s">
        <v>532</v>
      </c>
      <c r="B38" s="731" t="s">
        <v>556</v>
      </c>
      <c r="C38" s="208" t="s">
        <v>557</v>
      </c>
      <c r="D38" s="677"/>
      <c r="E38" s="677"/>
      <c r="F38" s="677"/>
      <c r="G38" s="677"/>
    </row>
    <row r="39" spans="1:7" s="204" customFormat="1" ht="12" customHeight="1" x14ac:dyDescent="0.25">
      <c r="A39" s="210" t="s">
        <v>558</v>
      </c>
      <c r="B39" s="729" t="s">
        <v>559</v>
      </c>
      <c r="C39" s="202" t="s">
        <v>560</v>
      </c>
      <c r="D39" s="676">
        <f>D40+D47+D55+D64</f>
        <v>0</v>
      </c>
      <c r="E39" s="676">
        <f>E40+E47+E55+E64</f>
        <v>0</v>
      </c>
      <c r="F39" s="676">
        <f>F40+F47+F55+F64</f>
        <v>0</v>
      </c>
      <c r="G39" s="676">
        <f>G40+G47+G55+G64</f>
        <v>0</v>
      </c>
    </row>
    <row r="40" spans="1:7" s="204" customFormat="1" ht="12" customHeight="1" x14ac:dyDescent="0.25">
      <c r="A40" s="206" t="s">
        <v>561</v>
      </c>
      <c r="B40" s="730" t="s">
        <v>562</v>
      </c>
      <c r="C40" s="202" t="s">
        <v>563</v>
      </c>
      <c r="D40" s="676">
        <f>SUM(D41:D46)</f>
        <v>0</v>
      </c>
      <c r="E40" s="676">
        <f>SUM(E41:E46)</f>
        <v>0</v>
      </c>
      <c r="F40" s="676">
        <f>SUM(F41:F46)</f>
        <v>0</v>
      </c>
      <c r="G40" s="676">
        <f>SUM(G41:G46)</f>
        <v>0</v>
      </c>
    </row>
    <row r="41" spans="1:7" s="182" customFormat="1" ht="12" customHeight="1" x14ac:dyDescent="0.25">
      <c r="A41" s="211" t="s">
        <v>564</v>
      </c>
      <c r="B41" s="731" t="s">
        <v>565</v>
      </c>
      <c r="C41" s="208" t="s">
        <v>566</v>
      </c>
      <c r="D41" s="677"/>
      <c r="E41" s="677"/>
      <c r="F41" s="677"/>
      <c r="G41" s="677"/>
    </row>
    <row r="42" spans="1:7" s="182" customFormat="1" ht="12" customHeight="1" x14ac:dyDescent="0.25">
      <c r="A42" s="207" t="s">
        <v>496</v>
      </c>
      <c r="B42" s="732" t="s">
        <v>567</v>
      </c>
      <c r="C42" s="208" t="s">
        <v>568</v>
      </c>
      <c r="D42" s="677"/>
      <c r="E42" s="677"/>
      <c r="F42" s="677"/>
      <c r="G42" s="677"/>
    </row>
    <row r="43" spans="1:7" s="182" customFormat="1" ht="12" customHeight="1" x14ac:dyDescent="0.25">
      <c r="A43" s="207" t="s">
        <v>499</v>
      </c>
      <c r="B43" s="731" t="s">
        <v>569</v>
      </c>
      <c r="C43" s="208" t="s">
        <v>570</v>
      </c>
      <c r="D43" s="677"/>
      <c r="E43" s="677"/>
      <c r="F43" s="677"/>
      <c r="G43" s="677"/>
    </row>
    <row r="44" spans="1:7" s="182" customFormat="1" ht="12" customHeight="1" x14ac:dyDescent="0.25">
      <c r="A44" s="207" t="s">
        <v>502</v>
      </c>
      <c r="B44" s="731" t="s">
        <v>571</v>
      </c>
      <c r="C44" s="208" t="s">
        <v>572</v>
      </c>
      <c r="D44" s="677"/>
      <c r="E44" s="677"/>
      <c r="F44" s="677"/>
      <c r="G44" s="677"/>
    </row>
    <row r="45" spans="1:7" s="182" customFormat="1" ht="12" customHeight="1" x14ac:dyDescent="0.25">
      <c r="A45" s="207" t="s">
        <v>505</v>
      </c>
      <c r="B45" s="732" t="s">
        <v>573</v>
      </c>
      <c r="C45" s="208" t="s">
        <v>574</v>
      </c>
      <c r="D45" s="677"/>
      <c r="E45" s="677"/>
      <c r="F45" s="677"/>
      <c r="G45" s="677"/>
    </row>
    <row r="46" spans="1:7" s="182" customFormat="1" ht="12" customHeight="1" x14ac:dyDescent="0.25">
      <c r="A46" s="207" t="s">
        <v>508</v>
      </c>
      <c r="B46" s="731" t="s">
        <v>575</v>
      </c>
      <c r="C46" s="208" t="s">
        <v>576</v>
      </c>
      <c r="D46" s="680"/>
      <c r="E46" s="680"/>
      <c r="F46" s="680"/>
      <c r="G46" s="677"/>
    </row>
    <row r="47" spans="1:7" s="204" customFormat="1" ht="12" customHeight="1" x14ac:dyDescent="0.25">
      <c r="A47" s="210" t="s">
        <v>577</v>
      </c>
      <c r="B47" s="730" t="s">
        <v>578</v>
      </c>
      <c r="C47" s="202" t="s">
        <v>579</v>
      </c>
      <c r="D47" s="676">
        <f>SUM(D48:D54)</f>
        <v>0</v>
      </c>
      <c r="E47" s="676">
        <f>SUM(E48:E54)</f>
        <v>0</v>
      </c>
      <c r="F47" s="676">
        <f>SUM(F48:F54)</f>
        <v>0</v>
      </c>
      <c r="G47" s="676">
        <f>SUM(G48:G54)</f>
        <v>0</v>
      </c>
    </row>
    <row r="48" spans="1:7" s="182" customFormat="1" ht="12" customHeight="1" x14ac:dyDescent="0.25">
      <c r="A48" s="211" t="s">
        <v>580</v>
      </c>
      <c r="B48" s="732" t="s">
        <v>581</v>
      </c>
      <c r="C48" s="208" t="s">
        <v>582</v>
      </c>
      <c r="D48" s="681"/>
      <c r="E48" s="681"/>
      <c r="F48" s="681"/>
      <c r="G48" s="681"/>
    </row>
    <row r="49" spans="1:7" s="182" customFormat="1" ht="12" customHeight="1" x14ac:dyDescent="0.25">
      <c r="A49" s="214" t="s">
        <v>496</v>
      </c>
      <c r="B49" s="733" t="s">
        <v>583</v>
      </c>
      <c r="C49" s="215" t="s">
        <v>584</v>
      </c>
      <c r="D49" s="681"/>
      <c r="E49" s="679"/>
      <c r="F49" s="679"/>
      <c r="G49" s="681"/>
    </row>
    <row r="50" spans="1:7" s="182" customFormat="1" ht="12" customHeight="1" x14ac:dyDescent="0.25">
      <c r="A50" s="207" t="s">
        <v>499</v>
      </c>
      <c r="B50" s="731" t="s">
        <v>585</v>
      </c>
      <c r="C50" s="208" t="s">
        <v>586</v>
      </c>
      <c r="D50" s="681"/>
      <c r="E50" s="681"/>
      <c r="F50" s="681"/>
      <c r="G50" s="681"/>
    </row>
    <row r="51" spans="1:7" s="182" customFormat="1" ht="12" customHeight="1" x14ac:dyDescent="0.25">
      <c r="A51" s="207" t="s">
        <v>502</v>
      </c>
      <c r="B51" s="731" t="s">
        <v>587</v>
      </c>
      <c r="C51" s="208" t="s">
        <v>588</v>
      </c>
      <c r="D51" s="681"/>
      <c r="E51" s="681"/>
      <c r="F51" s="681"/>
      <c r="G51" s="681"/>
    </row>
    <row r="52" spans="1:7" s="182" customFormat="1" ht="12" customHeight="1" x14ac:dyDescent="0.25">
      <c r="A52" s="207" t="s">
        <v>505</v>
      </c>
      <c r="B52" s="732" t="s">
        <v>589</v>
      </c>
      <c r="C52" s="208" t="s">
        <v>590</v>
      </c>
      <c r="D52" s="681"/>
      <c r="E52" s="681"/>
      <c r="F52" s="681"/>
      <c r="G52" s="681"/>
    </row>
    <row r="53" spans="1:7" s="182" customFormat="1" ht="12" customHeight="1" x14ac:dyDescent="0.25">
      <c r="A53" s="207" t="s">
        <v>508</v>
      </c>
      <c r="B53" s="732" t="s">
        <v>591</v>
      </c>
      <c r="C53" s="208" t="s">
        <v>592</v>
      </c>
      <c r="D53" s="681"/>
      <c r="E53" s="682"/>
      <c r="F53" s="682"/>
      <c r="G53" s="681"/>
    </row>
    <row r="54" spans="1:7" s="182" customFormat="1" ht="12" customHeight="1" x14ac:dyDescent="0.25">
      <c r="A54" s="207" t="s">
        <v>511</v>
      </c>
      <c r="B54" s="731" t="s">
        <v>593</v>
      </c>
      <c r="C54" s="208" t="s">
        <v>594</v>
      </c>
      <c r="D54" s="681"/>
      <c r="E54" s="682"/>
      <c r="F54" s="682"/>
      <c r="G54" s="681"/>
    </row>
    <row r="55" spans="1:7" s="204" customFormat="1" ht="12" customHeight="1" x14ac:dyDescent="0.25">
      <c r="A55" s="210" t="s">
        <v>595</v>
      </c>
      <c r="B55" s="730" t="s">
        <v>596</v>
      </c>
      <c r="C55" s="202" t="s">
        <v>597</v>
      </c>
      <c r="D55" s="676">
        <f>SUM(D56:D63)</f>
        <v>0</v>
      </c>
      <c r="E55" s="676">
        <f>SUM(E56:E63)</f>
        <v>0</v>
      </c>
      <c r="F55" s="676">
        <f>SUM(F56:F63)</f>
        <v>0</v>
      </c>
      <c r="G55" s="676">
        <f>SUM(G56:G63)</f>
        <v>0</v>
      </c>
    </row>
    <row r="56" spans="1:7" s="182" customFormat="1" ht="12" customHeight="1" x14ac:dyDescent="0.25">
      <c r="A56" s="211" t="s">
        <v>598</v>
      </c>
      <c r="B56" s="732" t="s">
        <v>599</v>
      </c>
      <c r="C56" s="208" t="s">
        <v>600</v>
      </c>
      <c r="D56" s="681"/>
      <c r="E56" s="681"/>
      <c r="F56" s="681"/>
      <c r="G56" s="681"/>
    </row>
    <row r="57" spans="1:7" s="182" customFormat="1" ht="12" customHeight="1" x14ac:dyDescent="0.25">
      <c r="A57" s="214" t="s">
        <v>496</v>
      </c>
      <c r="B57" s="733" t="s">
        <v>583</v>
      </c>
      <c r="C57" s="215" t="s">
        <v>601</v>
      </c>
      <c r="D57" s="681"/>
      <c r="E57" s="679"/>
      <c r="F57" s="679"/>
      <c r="G57" s="681"/>
    </row>
    <row r="58" spans="1:7" s="182" customFormat="1" ht="12" customHeight="1" x14ac:dyDescent="0.25">
      <c r="A58" s="207" t="s">
        <v>499</v>
      </c>
      <c r="B58" s="731" t="s">
        <v>602</v>
      </c>
      <c r="C58" s="208" t="s">
        <v>603</v>
      </c>
      <c r="D58" s="681"/>
      <c r="E58" s="681"/>
      <c r="F58" s="681"/>
      <c r="G58" s="681"/>
    </row>
    <row r="59" spans="1:7" s="182" customFormat="1" ht="12" customHeight="1" x14ac:dyDescent="0.25">
      <c r="A59" s="207" t="s">
        <v>502</v>
      </c>
      <c r="B59" s="731" t="s">
        <v>587</v>
      </c>
      <c r="C59" s="208" t="s">
        <v>604</v>
      </c>
      <c r="D59" s="681"/>
      <c r="E59" s="681"/>
      <c r="F59" s="681"/>
      <c r="G59" s="681"/>
    </row>
    <row r="60" spans="1:7" s="182" customFormat="1" ht="12" customHeight="1" x14ac:dyDescent="0.25">
      <c r="A60" s="207" t="s">
        <v>505</v>
      </c>
      <c r="B60" s="732" t="s">
        <v>605</v>
      </c>
      <c r="C60" s="208" t="s">
        <v>606</v>
      </c>
      <c r="D60" s="681"/>
      <c r="E60" s="681"/>
      <c r="F60" s="681"/>
      <c r="G60" s="681"/>
    </row>
    <row r="61" spans="1:7" s="182" customFormat="1" ht="12" customHeight="1" x14ac:dyDescent="0.25">
      <c r="A61" s="207" t="s">
        <v>508</v>
      </c>
      <c r="B61" s="731" t="s">
        <v>607</v>
      </c>
      <c r="C61" s="208" t="s">
        <v>608</v>
      </c>
      <c r="D61" s="681"/>
      <c r="E61" s="681"/>
      <c r="F61" s="681"/>
      <c r="G61" s="681"/>
    </row>
    <row r="62" spans="1:7" s="182" customFormat="1" ht="12" customHeight="1" x14ac:dyDescent="0.25">
      <c r="A62" s="207" t="s">
        <v>511</v>
      </c>
      <c r="B62" s="731" t="s">
        <v>609</v>
      </c>
      <c r="C62" s="208" t="s">
        <v>610</v>
      </c>
      <c r="D62" s="681"/>
      <c r="E62" s="681"/>
      <c r="F62" s="681"/>
      <c r="G62" s="681"/>
    </row>
    <row r="63" spans="1:7" s="182" customFormat="1" ht="12" customHeight="1" x14ac:dyDescent="0.25">
      <c r="A63" s="207" t="s">
        <v>532</v>
      </c>
      <c r="B63" s="734" t="s">
        <v>611</v>
      </c>
      <c r="C63" s="208" t="s">
        <v>612</v>
      </c>
      <c r="D63" s="681"/>
      <c r="E63" s="681"/>
      <c r="F63" s="681"/>
      <c r="G63" s="681"/>
    </row>
    <row r="64" spans="1:7" s="204" customFormat="1" ht="12" customHeight="1" x14ac:dyDescent="0.25">
      <c r="A64" s="210" t="s">
        <v>613</v>
      </c>
      <c r="B64" s="730" t="s">
        <v>614</v>
      </c>
      <c r="C64" s="202" t="s">
        <v>615</v>
      </c>
      <c r="D64" s="676">
        <f>SUM(D65:D69)</f>
        <v>0</v>
      </c>
      <c r="E64" s="676">
        <f>SUM(E65:E69)</f>
        <v>0</v>
      </c>
      <c r="F64" s="676">
        <f>SUM(F65:F69)</f>
        <v>0</v>
      </c>
      <c r="G64" s="676">
        <f>SUM(G65:G69)</f>
        <v>0</v>
      </c>
    </row>
    <row r="65" spans="1:7" s="204" customFormat="1" ht="12" customHeight="1" x14ac:dyDescent="0.25">
      <c r="A65" s="211" t="s">
        <v>616</v>
      </c>
      <c r="B65" s="731" t="s">
        <v>617</v>
      </c>
      <c r="C65" s="208" t="s">
        <v>618</v>
      </c>
      <c r="D65" s="677"/>
      <c r="E65" s="677"/>
      <c r="F65" s="679"/>
      <c r="G65" s="677"/>
    </row>
    <row r="66" spans="1:7" s="182" customFormat="1" ht="12" customHeight="1" x14ac:dyDescent="0.25">
      <c r="A66" s="207" t="s">
        <v>496</v>
      </c>
      <c r="B66" s="731" t="s">
        <v>619</v>
      </c>
      <c r="C66" s="208" t="s">
        <v>620</v>
      </c>
      <c r="D66" s="677"/>
      <c r="E66" s="677"/>
      <c r="F66" s="677"/>
      <c r="G66" s="677"/>
    </row>
    <row r="67" spans="1:7" s="182" customFormat="1" ht="12" customHeight="1" x14ac:dyDescent="0.25">
      <c r="A67" s="207" t="s">
        <v>499</v>
      </c>
      <c r="B67" s="731" t="s">
        <v>621</v>
      </c>
      <c r="C67" s="208" t="s">
        <v>622</v>
      </c>
      <c r="D67" s="677"/>
      <c r="E67" s="677"/>
      <c r="F67" s="677"/>
      <c r="G67" s="677"/>
    </row>
    <row r="68" spans="1:7" s="182" customFormat="1" ht="12" customHeight="1" x14ac:dyDescent="0.25">
      <c r="A68" s="207" t="s">
        <v>502</v>
      </c>
      <c r="B68" s="731" t="s">
        <v>623</v>
      </c>
      <c r="C68" s="208" t="s">
        <v>624</v>
      </c>
      <c r="D68" s="677"/>
      <c r="E68" s="677"/>
      <c r="F68" s="677"/>
      <c r="G68" s="677"/>
    </row>
    <row r="69" spans="1:7" s="182" customFormat="1" ht="12" customHeight="1" x14ac:dyDescent="0.25">
      <c r="A69" s="207" t="s">
        <v>505</v>
      </c>
      <c r="B69" s="731" t="s">
        <v>625</v>
      </c>
      <c r="C69" s="208" t="s">
        <v>626</v>
      </c>
      <c r="D69" s="677"/>
      <c r="E69" s="677"/>
      <c r="F69" s="677"/>
      <c r="G69" s="677"/>
    </row>
    <row r="70" spans="1:7" s="204" customFormat="1" ht="12" customHeight="1" x14ac:dyDescent="0.25">
      <c r="A70" s="210" t="s">
        <v>627</v>
      </c>
      <c r="B70" s="730" t="s">
        <v>628</v>
      </c>
      <c r="C70" s="202" t="s">
        <v>629</v>
      </c>
      <c r="D70" s="676">
        <f>SUM(D71:D74)</f>
        <v>0</v>
      </c>
      <c r="E70" s="676">
        <f>SUM(E71:E74)</f>
        <v>0</v>
      </c>
      <c r="F70" s="676">
        <f>SUM(F71:F74)</f>
        <v>0</v>
      </c>
      <c r="G70" s="676">
        <f>SUM(G71:G74)</f>
        <v>0</v>
      </c>
    </row>
    <row r="71" spans="1:7" s="182" customFormat="1" ht="12" customHeight="1" x14ac:dyDescent="0.25">
      <c r="A71" s="211" t="s">
        <v>630</v>
      </c>
      <c r="B71" s="731" t="s">
        <v>631</v>
      </c>
      <c r="C71" s="208" t="s">
        <v>632</v>
      </c>
      <c r="D71" s="683"/>
      <c r="E71" s="684"/>
      <c r="F71" s="679"/>
      <c r="G71" s="684"/>
    </row>
    <row r="72" spans="1:7" s="182" customFormat="1" ht="12" customHeight="1" x14ac:dyDescent="0.25">
      <c r="A72" s="207" t="s">
        <v>496</v>
      </c>
      <c r="B72" s="732" t="s">
        <v>633</v>
      </c>
      <c r="C72" s="208" t="s">
        <v>634</v>
      </c>
      <c r="D72" s="679"/>
      <c r="E72" s="679"/>
      <c r="F72" s="679"/>
      <c r="G72" s="679"/>
    </row>
    <row r="73" spans="1:7" s="182" customFormat="1" ht="12" customHeight="1" x14ac:dyDescent="0.25">
      <c r="A73" s="207" t="s">
        <v>499</v>
      </c>
      <c r="B73" s="731" t="s">
        <v>635</v>
      </c>
      <c r="C73" s="208" t="s">
        <v>636</v>
      </c>
      <c r="D73" s="679"/>
      <c r="E73" s="679"/>
      <c r="F73" s="679"/>
      <c r="G73" s="679"/>
    </row>
    <row r="74" spans="1:7" s="182" customFormat="1" ht="12" customHeight="1" x14ac:dyDescent="0.25">
      <c r="A74" s="207" t="s">
        <v>502</v>
      </c>
      <c r="B74" s="731" t="s">
        <v>637</v>
      </c>
      <c r="C74" s="208" t="s">
        <v>638</v>
      </c>
      <c r="D74" s="677"/>
      <c r="E74" s="677"/>
      <c r="F74" s="677"/>
      <c r="G74" s="677"/>
    </row>
    <row r="75" spans="1:7" s="182" customFormat="1" ht="12" customHeight="1" x14ac:dyDescent="0.25">
      <c r="A75" s="216"/>
      <c r="B75" s="735" t="s">
        <v>639</v>
      </c>
      <c r="C75" s="217">
        <v>888</v>
      </c>
      <c r="D75" s="685">
        <f>(SUM(D10:D74))</f>
        <v>0</v>
      </c>
      <c r="E75" s="685">
        <f>(SUM(E10:E74))</f>
        <v>0</v>
      </c>
      <c r="F75" s="685">
        <f>SUM(F10:F74)</f>
        <v>0</v>
      </c>
      <c r="G75" s="685">
        <f>(SUM(G10:G74))</f>
        <v>0</v>
      </c>
    </row>
    <row r="76" spans="1:7" s="182" customFormat="1" ht="12" customHeight="1" x14ac:dyDescent="0.25">
      <c r="A76" s="218"/>
      <c r="B76" s="227"/>
      <c r="D76" s="219"/>
      <c r="E76" s="219"/>
      <c r="F76" s="219"/>
      <c r="G76" s="219"/>
    </row>
    <row r="77" spans="1:7" s="182" customFormat="1" ht="12" customHeight="1" x14ac:dyDescent="0.25">
      <c r="A77" s="218"/>
      <c r="B77" s="227"/>
      <c r="D77" s="219"/>
      <c r="E77" s="219"/>
      <c r="F77" s="219"/>
      <c r="G77" s="219"/>
    </row>
    <row r="78" spans="1:7" s="182" customFormat="1" ht="12" customHeight="1" x14ac:dyDescent="0.25">
      <c r="A78" s="220" t="s">
        <v>472</v>
      </c>
      <c r="B78" s="736" t="s">
        <v>640</v>
      </c>
      <c r="C78" s="220" t="s">
        <v>474</v>
      </c>
      <c r="D78" s="221" t="s">
        <v>641</v>
      </c>
      <c r="E78" s="221" t="s">
        <v>642</v>
      </c>
      <c r="F78" s="222"/>
      <c r="G78" s="222"/>
    </row>
    <row r="79" spans="1:7" s="182" customFormat="1" ht="12" customHeight="1" x14ac:dyDescent="0.25">
      <c r="A79" s="223" t="s">
        <v>477</v>
      </c>
      <c r="B79" s="737"/>
      <c r="C79" s="223" t="s">
        <v>478</v>
      </c>
      <c r="D79" s="224" t="s">
        <v>643</v>
      </c>
      <c r="E79" s="224" t="s">
        <v>643</v>
      </c>
      <c r="F79" s="222"/>
      <c r="G79" s="222"/>
    </row>
    <row r="80" spans="1:7" s="227" customFormat="1" ht="12" customHeight="1" x14ac:dyDescent="0.25">
      <c r="A80" s="225" t="s">
        <v>482</v>
      </c>
      <c r="B80" s="738" t="s">
        <v>483</v>
      </c>
      <c r="C80" s="225" t="s">
        <v>484</v>
      </c>
      <c r="D80" s="226">
        <v>5</v>
      </c>
      <c r="E80" s="226">
        <v>6</v>
      </c>
      <c r="F80" s="222"/>
      <c r="G80" s="222"/>
    </row>
    <row r="81" spans="1:7" s="204" customFormat="1" ht="12" customHeight="1" x14ac:dyDescent="0.25">
      <c r="A81" s="228"/>
      <c r="B81" s="739" t="s">
        <v>644</v>
      </c>
      <c r="C81" s="229" t="s">
        <v>645</v>
      </c>
      <c r="D81" s="676"/>
      <c r="E81" s="676"/>
      <c r="F81" s="230"/>
      <c r="G81" s="230"/>
    </row>
    <row r="82" spans="1:7" s="204" customFormat="1" ht="12" customHeight="1" x14ac:dyDescent="0.25">
      <c r="A82" s="228" t="s">
        <v>487</v>
      </c>
      <c r="B82" s="739" t="s">
        <v>646</v>
      </c>
      <c r="C82" s="229" t="s">
        <v>647</v>
      </c>
      <c r="D82" s="676"/>
      <c r="E82" s="676"/>
      <c r="F82" s="1304"/>
      <c r="G82" s="1304"/>
    </row>
    <row r="83" spans="1:7" s="204" customFormat="1" ht="12" customHeight="1" x14ac:dyDescent="0.25">
      <c r="A83" s="228" t="s">
        <v>490</v>
      </c>
      <c r="B83" s="739" t="s">
        <v>648</v>
      </c>
      <c r="C83" s="229" t="s">
        <v>649</v>
      </c>
      <c r="D83" s="676"/>
      <c r="E83" s="676"/>
      <c r="F83" s="212"/>
      <c r="G83" s="212"/>
    </row>
    <row r="84" spans="1:7" s="182" customFormat="1" ht="12" customHeight="1" x14ac:dyDescent="0.25">
      <c r="A84" s="231" t="s">
        <v>493</v>
      </c>
      <c r="B84" s="740" t="s">
        <v>650</v>
      </c>
      <c r="C84" s="232" t="s">
        <v>651</v>
      </c>
      <c r="D84" s="677"/>
      <c r="E84" s="677"/>
      <c r="F84" s="212"/>
      <c r="G84" s="212"/>
    </row>
    <row r="85" spans="1:7" s="182" customFormat="1" ht="12" customHeight="1" x14ac:dyDescent="0.25">
      <c r="A85" s="231" t="s">
        <v>496</v>
      </c>
      <c r="B85" s="740" t="s">
        <v>652</v>
      </c>
      <c r="C85" s="232" t="s">
        <v>653</v>
      </c>
      <c r="D85" s="677"/>
      <c r="E85" s="677"/>
      <c r="F85" s="222"/>
      <c r="G85" s="203"/>
    </row>
    <row r="86" spans="1:7" s="182" customFormat="1" ht="12" customHeight="1" x14ac:dyDescent="0.25">
      <c r="A86" s="231" t="s">
        <v>499</v>
      </c>
      <c r="B86" s="740" t="s">
        <v>654</v>
      </c>
      <c r="C86" s="232" t="s">
        <v>655</v>
      </c>
      <c r="D86" s="677"/>
      <c r="E86" s="677"/>
      <c r="F86" s="222"/>
      <c r="G86" s="203"/>
    </row>
    <row r="87" spans="1:7" s="182" customFormat="1" ht="12" customHeight="1" x14ac:dyDescent="0.25">
      <c r="A87" s="207" t="s">
        <v>502</v>
      </c>
      <c r="B87" s="731" t="s">
        <v>656</v>
      </c>
      <c r="C87" s="208" t="s">
        <v>657</v>
      </c>
      <c r="D87" s="686"/>
      <c r="E87" s="677"/>
      <c r="F87" s="222"/>
      <c r="G87" s="213"/>
    </row>
    <row r="88" spans="1:7" s="204" customFormat="1" ht="12" customHeight="1" x14ac:dyDescent="0.25">
      <c r="A88" s="228" t="s">
        <v>514</v>
      </c>
      <c r="B88" s="739" t="s">
        <v>658</v>
      </c>
      <c r="C88" s="229" t="s">
        <v>659</v>
      </c>
      <c r="D88" s="676"/>
      <c r="E88" s="676"/>
      <c r="F88" s="230"/>
      <c r="G88" s="203"/>
    </row>
    <row r="89" spans="1:7" s="182" customFormat="1" ht="12" customHeight="1" x14ac:dyDescent="0.25">
      <c r="A89" s="231" t="s">
        <v>517</v>
      </c>
      <c r="B89" s="740" t="s">
        <v>660</v>
      </c>
      <c r="C89" s="232" t="s">
        <v>661</v>
      </c>
      <c r="D89" s="677"/>
      <c r="E89" s="677"/>
      <c r="F89" s="222"/>
      <c r="G89" s="203"/>
    </row>
    <row r="90" spans="1:7" s="182" customFormat="1" ht="12" customHeight="1" x14ac:dyDescent="0.25">
      <c r="A90" s="231" t="s">
        <v>496</v>
      </c>
      <c r="B90" s="740" t="s">
        <v>662</v>
      </c>
      <c r="C90" s="232" t="s">
        <v>663</v>
      </c>
      <c r="D90" s="677"/>
      <c r="E90" s="677"/>
      <c r="F90" s="222"/>
      <c r="G90" s="203"/>
    </row>
    <row r="91" spans="1:7" s="182" customFormat="1" ht="12" customHeight="1" x14ac:dyDescent="0.25">
      <c r="A91" s="231" t="s">
        <v>499</v>
      </c>
      <c r="B91" s="740" t="s">
        <v>664</v>
      </c>
      <c r="C91" s="232" t="s">
        <v>665</v>
      </c>
      <c r="D91" s="677"/>
      <c r="E91" s="677"/>
      <c r="F91" s="222"/>
      <c r="G91" s="203"/>
    </row>
    <row r="92" spans="1:7" s="182" customFormat="1" ht="12" customHeight="1" x14ac:dyDescent="0.25">
      <c r="A92" s="231" t="s">
        <v>502</v>
      </c>
      <c r="B92" s="740" t="s">
        <v>666</v>
      </c>
      <c r="C92" s="232" t="s">
        <v>667</v>
      </c>
      <c r="D92" s="677"/>
      <c r="E92" s="677"/>
      <c r="F92" s="222"/>
      <c r="G92" s="203"/>
    </row>
    <row r="93" spans="1:7" s="182" customFormat="1" ht="12" customHeight="1" x14ac:dyDescent="0.25">
      <c r="A93" s="231" t="s">
        <v>505</v>
      </c>
      <c r="B93" s="740" t="s">
        <v>668</v>
      </c>
      <c r="C93" s="232" t="s">
        <v>669</v>
      </c>
      <c r="D93" s="677"/>
      <c r="E93" s="677"/>
      <c r="F93" s="222"/>
      <c r="G93" s="203"/>
    </row>
    <row r="94" spans="1:7" s="182" customFormat="1" ht="12" customHeight="1" x14ac:dyDescent="0.25">
      <c r="A94" s="231" t="s">
        <v>508</v>
      </c>
      <c r="B94" s="740" t="s">
        <v>670</v>
      </c>
      <c r="C94" s="232" t="s">
        <v>671</v>
      </c>
      <c r="D94" s="677"/>
      <c r="E94" s="677"/>
      <c r="F94" s="222"/>
      <c r="G94" s="203"/>
    </row>
    <row r="95" spans="1:7" s="204" customFormat="1" ht="12" customHeight="1" x14ac:dyDescent="0.25">
      <c r="A95" s="228" t="s">
        <v>538</v>
      </c>
      <c r="B95" s="739" t="s">
        <v>672</v>
      </c>
      <c r="C95" s="229" t="s">
        <v>673</v>
      </c>
      <c r="D95" s="676"/>
      <c r="E95" s="676"/>
      <c r="F95" s="230"/>
      <c r="G95" s="203"/>
    </row>
    <row r="96" spans="1:7" s="182" customFormat="1" ht="12" customHeight="1" x14ac:dyDescent="0.25">
      <c r="A96" s="231" t="s">
        <v>541</v>
      </c>
      <c r="B96" s="740" t="s">
        <v>674</v>
      </c>
      <c r="C96" s="232" t="s">
        <v>675</v>
      </c>
      <c r="D96" s="677"/>
      <c r="E96" s="677"/>
      <c r="F96" s="222"/>
      <c r="G96" s="203"/>
    </row>
    <row r="97" spans="1:7" s="182" customFormat="1" ht="12" customHeight="1" x14ac:dyDescent="0.25">
      <c r="A97" s="231" t="s">
        <v>496</v>
      </c>
      <c r="B97" s="740" t="s">
        <v>676</v>
      </c>
      <c r="C97" s="232" t="s">
        <v>677</v>
      </c>
      <c r="D97" s="677"/>
      <c r="E97" s="677"/>
      <c r="F97" s="222"/>
      <c r="G97" s="203"/>
    </row>
    <row r="98" spans="1:7" s="182" customFormat="1" ht="12" customHeight="1" x14ac:dyDescent="0.25">
      <c r="A98" s="231" t="s">
        <v>499</v>
      </c>
      <c r="B98" s="740" t="s">
        <v>678</v>
      </c>
      <c r="C98" s="232" t="s">
        <v>679</v>
      </c>
      <c r="D98" s="677"/>
      <c r="E98" s="677"/>
      <c r="F98" s="222"/>
      <c r="G98" s="203"/>
    </row>
    <row r="99" spans="1:7" s="204" customFormat="1" ht="12" customHeight="1" x14ac:dyDescent="0.25">
      <c r="A99" s="228" t="s">
        <v>680</v>
      </c>
      <c r="B99" s="739" t="s">
        <v>681</v>
      </c>
      <c r="C99" s="229" t="s">
        <v>682</v>
      </c>
      <c r="D99" s="676"/>
      <c r="E99" s="676"/>
      <c r="F99" s="230"/>
      <c r="G99" s="203"/>
    </row>
    <row r="100" spans="1:7" s="182" customFormat="1" ht="12" customHeight="1" x14ac:dyDescent="0.25">
      <c r="A100" s="231" t="s">
        <v>683</v>
      </c>
      <c r="B100" s="740" t="s">
        <v>684</v>
      </c>
      <c r="C100" s="232" t="s">
        <v>685</v>
      </c>
      <c r="D100" s="677"/>
      <c r="E100" s="677"/>
      <c r="F100" s="222"/>
      <c r="G100" s="203"/>
    </row>
    <row r="101" spans="1:7" s="182" customFormat="1" ht="12" customHeight="1" x14ac:dyDescent="0.25">
      <c r="A101" s="231" t="s">
        <v>496</v>
      </c>
      <c r="B101" s="740" t="s">
        <v>686</v>
      </c>
      <c r="C101" s="232" t="s">
        <v>687</v>
      </c>
      <c r="D101" s="677"/>
      <c r="E101" s="677"/>
      <c r="F101" s="222"/>
      <c r="G101" s="203"/>
    </row>
    <row r="102" spans="1:7" s="235" customFormat="1" x14ac:dyDescent="0.25">
      <c r="A102" s="233" t="s">
        <v>688</v>
      </c>
      <c r="B102" s="741" t="s">
        <v>689</v>
      </c>
      <c r="C102" s="234" t="s">
        <v>690</v>
      </c>
      <c r="D102" s="687"/>
      <c r="E102" s="687"/>
      <c r="F102" s="230"/>
    </row>
    <row r="103" spans="1:7" s="204" customFormat="1" ht="12" customHeight="1" x14ac:dyDescent="0.25">
      <c r="A103" s="228" t="s">
        <v>558</v>
      </c>
      <c r="B103" s="739" t="s">
        <v>691</v>
      </c>
      <c r="C103" s="229" t="s">
        <v>692</v>
      </c>
      <c r="D103" s="676"/>
      <c r="E103" s="676"/>
      <c r="F103" s="236"/>
      <c r="G103" s="203"/>
    </row>
    <row r="104" spans="1:7" s="204" customFormat="1" ht="12" customHeight="1" x14ac:dyDescent="0.25">
      <c r="A104" s="228" t="s">
        <v>561</v>
      </c>
      <c r="B104" s="739" t="s">
        <v>693</v>
      </c>
      <c r="C104" s="229" t="s">
        <v>694</v>
      </c>
      <c r="D104" s="676"/>
      <c r="E104" s="676"/>
      <c r="F104" s="1303"/>
      <c r="G104" s="1303"/>
    </row>
    <row r="105" spans="1:7" s="182" customFormat="1" ht="12" customHeight="1" x14ac:dyDescent="0.25">
      <c r="A105" s="231" t="s">
        <v>564</v>
      </c>
      <c r="B105" s="740" t="s">
        <v>695</v>
      </c>
      <c r="C105" s="232" t="s">
        <v>696</v>
      </c>
      <c r="D105" s="677"/>
      <c r="E105" s="677"/>
      <c r="F105" s="212"/>
      <c r="G105" s="212"/>
    </row>
    <row r="106" spans="1:7" s="182" customFormat="1" ht="12" customHeight="1" x14ac:dyDescent="0.25">
      <c r="A106" s="231" t="s">
        <v>496</v>
      </c>
      <c r="B106" s="740" t="s">
        <v>697</v>
      </c>
      <c r="C106" s="232" t="s">
        <v>698</v>
      </c>
      <c r="D106" s="677"/>
      <c r="E106" s="677"/>
      <c r="F106" s="212"/>
      <c r="G106" s="212"/>
    </row>
    <row r="107" spans="1:7" s="182" customFormat="1" ht="12" customHeight="1" x14ac:dyDescent="0.25">
      <c r="A107" s="231" t="s">
        <v>499</v>
      </c>
      <c r="B107" s="740" t="s">
        <v>699</v>
      </c>
      <c r="C107" s="232" t="s">
        <v>700</v>
      </c>
      <c r="D107" s="677"/>
      <c r="E107" s="677"/>
      <c r="F107" s="212"/>
      <c r="G107" s="212"/>
    </row>
    <row r="108" spans="1:7" s="182" customFormat="1" ht="12" customHeight="1" x14ac:dyDescent="0.25">
      <c r="A108" s="231" t="s">
        <v>502</v>
      </c>
      <c r="B108" s="740" t="s">
        <v>701</v>
      </c>
      <c r="C108" s="232" t="s">
        <v>702</v>
      </c>
      <c r="D108" s="677"/>
      <c r="E108" s="677"/>
      <c r="F108" s="222"/>
      <c r="G108" s="203"/>
    </row>
    <row r="109" spans="1:7" s="204" customFormat="1" ht="12" customHeight="1" x14ac:dyDescent="0.25">
      <c r="A109" s="228" t="s">
        <v>577</v>
      </c>
      <c r="B109" s="739" t="s">
        <v>703</v>
      </c>
      <c r="C109" s="229" t="s">
        <v>704</v>
      </c>
      <c r="D109" s="676"/>
      <c r="E109" s="676"/>
      <c r="F109" s="1303"/>
      <c r="G109" s="1303"/>
    </row>
    <row r="110" spans="1:7" s="182" customFormat="1" ht="12" customHeight="1" x14ac:dyDescent="0.25">
      <c r="A110" s="237" t="s">
        <v>580</v>
      </c>
      <c r="B110" s="742" t="s">
        <v>705</v>
      </c>
      <c r="C110" s="238" t="s">
        <v>706</v>
      </c>
      <c r="D110" s="679"/>
      <c r="E110" s="681"/>
      <c r="F110" s="212"/>
      <c r="G110" s="212"/>
    </row>
    <row r="111" spans="1:7" s="182" customFormat="1" ht="12" customHeight="1" x14ac:dyDescent="0.25">
      <c r="A111" s="237" t="s">
        <v>496</v>
      </c>
      <c r="B111" s="742" t="s">
        <v>583</v>
      </c>
      <c r="C111" s="238" t="s">
        <v>707</v>
      </c>
      <c r="D111" s="679"/>
      <c r="E111" s="681"/>
      <c r="F111" s="212"/>
      <c r="G111" s="212"/>
    </row>
    <row r="112" spans="1:7" s="182" customFormat="1" ht="12" customHeight="1" x14ac:dyDescent="0.25">
      <c r="A112" s="237" t="s">
        <v>499</v>
      </c>
      <c r="B112" s="742" t="s">
        <v>708</v>
      </c>
      <c r="C112" s="238" t="s">
        <v>709</v>
      </c>
      <c r="D112" s="679"/>
      <c r="E112" s="681"/>
      <c r="F112" s="212"/>
      <c r="G112" s="212"/>
    </row>
    <row r="113" spans="1:7" s="182" customFormat="1" ht="12" customHeight="1" x14ac:dyDescent="0.25">
      <c r="A113" s="237" t="s">
        <v>502</v>
      </c>
      <c r="B113" s="742" t="s">
        <v>710</v>
      </c>
      <c r="C113" s="238" t="s">
        <v>711</v>
      </c>
      <c r="D113" s="679"/>
      <c r="E113" s="681"/>
      <c r="F113" s="222"/>
      <c r="G113" s="203"/>
    </row>
    <row r="114" spans="1:7" s="182" customFormat="1" ht="12" customHeight="1" x14ac:dyDescent="0.25">
      <c r="A114" s="237" t="s">
        <v>505</v>
      </c>
      <c r="B114" s="742" t="s">
        <v>712</v>
      </c>
      <c r="C114" s="238" t="s">
        <v>713</v>
      </c>
      <c r="D114" s="679"/>
      <c r="E114" s="681"/>
      <c r="F114" s="222"/>
      <c r="G114" s="203"/>
    </row>
    <row r="115" spans="1:7" s="182" customFormat="1" ht="12" customHeight="1" x14ac:dyDescent="0.25">
      <c r="A115" s="237" t="s">
        <v>508</v>
      </c>
      <c r="B115" s="742" t="s">
        <v>714</v>
      </c>
      <c r="C115" s="238" t="s">
        <v>715</v>
      </c>
      <c r="D115" s="679"/>
      <c r="E115" s="681"/>
      <c r="F115" s="222"/>
      <c r="G115" s="203"/>
    </row>
    <row r="116" spans="1:7" s="182" customFormat="1" ht="12" customHeight="1" x14ac:dyDescent="0.25">
      <c r="A116" s="237" t="s">
        <v>511</v>
      </c>
      <c r="B116" s="742" t="s">
        <v>716</v>
      </c>
      <c r="C116" s="238" t="s">
        <v>717</v>
      </c>
      <c r="D116" s="681"/>
      <c r="E116" s="681"/>
      <c r="F116" s="222"/>
      <c r="G116" s="203"/>
    </row>
    <row r="117" spans="1:7" s="182" customFormat="1" ht="12" customHeight="1" x14ac:dyDescent="0.25">
      <c r="A117" s="237" t="s">
        <v>532</v>
      </c>
      <c r="B117" s="742" t="s">
        <v>718</v>
      </c>
      <c r="C117" s="238" t="s">
        <v>719</v>
      </c>
      <c r="D117" s="681"/>
      <c r="E117" s="681"/>
      <c r="F117" s="222"/>
      <c r="G117" s="203"/>
    </row>
    <row r="118" spans="1:7" s="182" customFormat="1" ht="12" customHeight="1" x14ac:dyDescent="0.25">
      <c r="A118" s="237" t="s">
        <v>535</v>
      </c>
      <c r="B118" s="742" t="s">
        <v>720</v>
      </c>
      <c r="C118" s="238" t="s">
        <v>721</v>
      </c>
      <c r="D118" s="681"/>
      <c r="E118" s="681"/>
      <c r="F118" s="222"/>
      <c r="G118" s="203"/>
    </row>
    <row r="119" spans="1:7" s="182" customFormat="1" ht="12" customHeight="1" x14ac:dyDescent="0.25">
      <c r="A119" s="237" t="s">
        <v>722</v>
      </c>
      <c r="B119" s="742" t="s">
        <v>723</v>
      </c>
      <c r="C119" s="238" t="s">
        <v>724</v>
      </c>
      <c r="D119" s="681"/>
      <c r="E119" s="681"/>
      <c r="F119" s="222"/>
      <c r="G119" s="203"/>
    </row>
    <row r="120" spans="1:7" s="182" customFormat="1" ht="12" customHeight="1" x14ac:dyDescent="0.25">
      <c r="A120" s="237" t="s">
        <v>725</v>
      </c>
      <c r="B120" s="743" t="s">
        <v>726</v>
      </c>
      <c r="C120" s="238" t="s">
        <v>727</v>
      </c>
      <c r="D120" s="681"/>
      <c r="E120" s="681"/>
      <c r="F120" s="222"/>
      <c r="G120" s="203"/>
    </row>
    <row r="121" spans="1:7" s="204" customFormat="1" ht="12" customHeight="1" x14ac:dyDescent="0.25">
      <c r="A121" s="228" t="s">
        <v>595</v>
      </c>
      <c r="B121" s="739" t="s">
        <v>728</v>
      </c>
      <c r="C121" s="229" t="s">
        <v>729</v>
      </c>
      <c r="D121" s="676"/>
      <c r="E121" s="676"/>
      <c r="F121" s="1303"/>
      <c r="G121" s="1303"/>
    </row>
    <row r="122" spans="1:7" s="182" customFormat="1" ht="12" customHeight="1" x14ac:dyDescent="0.25">
      <c r="A122" s="231" t="s">
        <v>598</v>
      </c>
      <c r="B122" s="740" t="s">
        <v>730</v>
      </c>
      <c r="C122" s="232" t="s">
        <v>731</v>
      </c>
      <c r="D122" s="679"/>
      <c r="E122" s="681"/>
      <c r="F122" s="212"/>
      <c r="G122" s="212"/>
    </row>
    <row r="123" spans="1:7" s="182" customFormat="1" ht="12" customHeight="1" x14ac:dyDescent="0.25">
      <c r="A123" s="237" t="s">
        <v>496</v>
      </c>
      <c r="B123" s="742" t="s">
        <v>583</v>
      </c>
      <c r="C123" s="238" t="s">
        <v>732</v>
      </c>
      <c r="D123" s="679"/>
      <c r="E123" s="681"/>
      <c r="F123" s="212"/>
      <c r="G123" s="212"/>
    </row>
    <row r="124" spans="1:7" s="182" customFormat="1" ht="12" customHeight="1" x14ac:dyDescent="0.25">
      <c r="A124" s="231" t="s">
        <v>499</v>
      </c>
      <c r="B124" s="740" t="s">
        <v>733</v>
      </c>
      <c r="C124" s="232" t="s">
        <v>734</v>
      </c>
      <c r="D124" s="679"/>
      <c r="E124" s="681"/>
      <c r="F124" s="212"/>
      <c r="G124" s="212"/>
    </row>
    <row r="125" spans="1:7" s="182" customFormat="1" ht="12" customHeight="1" x14ac:dyDescent="0.25">
      <c r="A125" s="231" t="s">
        <v>502</v>
      </c>
      <c r="B125" s="740" t="s">
        <v>735</v>
      </c>
      <c r="C125" s="232" t="s">
        <v>736</v>
      </c>
      <c r="D125" s="679"/>
      <c r="E125" s="681"/>
      <c r="F125" s="212"/>
      <c r="G125" s="212"/>
    </row>
    <row r="126" spans="1:7" s="182" customFormat="1" ht="12" customHeight="1" x14ac:dyDescent="0.25">
      <c r="A126" s="231" t="s">
        <v>505</v>
      </c>
      <c r="B126" s="740" t="s">
        <v>737</v>
      </c>
      <c r="C126" s="232" t="s">
        <v>738</v>
      </c>
      <c r="D126" s="679"/>
      <c r="E126" s="681"/>
      <c r="F126" s="1304"/>
      <c r="G126" s="1304"/>
    </row>
    <row r="127" spans="1:7" s="182" customFormat="1" ht="12" customHeight="1" x14ac:dyDescent="0.25">
      <c r="A127" s="231" t="s">
        <v>508</v>
      </c>
      <c r="B127" s="740" t="s">
        <v>739</v>
      </c>
      <c r="C127" s="232" t="s">
        <v>740</v>
      </c>
      <c r="D127" s="679"/>
      <c r="E127" s="681"/>
      <c r="F127" s="1304"/>
      <c r="G127" s="1304"/>
    </row>
    <row r="128" spans="1:7" s="182" customFormat="1" ht="12" customHeight="1" x14ac:dyDescent="0.25">
      <c r="A128" s="231" t="s">
        <v>511</v>
      </c>
      <c r="B128" s="740" t="s">
        <v>741</v>
      </c>
      <c r="C128" s="232" t="s">
        <v>742</v>
      </c>
      <c r="D128" s="681"/>
      <c r="E128" s="681"/>
      <c r="F128" s="1304"/>
      <c r="G128" s="1304"/>
    </row>
    <row r="129" spans="1:7" s="182" customFormat="1" ht="12" customHeight="1" x14ac:dyDescent="0.25">
      <c r="A129" s="231" t="s">
        <v>532</v>
      </c>
      <c r="B129" s="740" t="s">
        <v>743</v>
      </c>
      <c r="C129" s="232" t="s">
        <v>744</v>
      </c>
      <c r="D129" s="681"/>
      <c r="E129" s="681"/>
      <c r="F129" s="222"/>
      <c r="G129" s="203"/>
    </row>
    <row r="130" spans="1:7" s="182" customFormat="1" ht="12" customHeight="1" x14ac:dyDescent="0.25">
      <c r="A130" s="231" t="s">
        <v>535</v>
      </c>
      <c r="B130" s="740" t="s">
        <v>745</v>
      </c>
      <c r="C130" s="232" t="s">
        <v>746</v>
      </c>
      <c r="D130" s="681"/>
      <c r="E130" s="681"/>
      <c r="F130" s="222"/>
      <c r="G130" s="203"/>
    </row>
    <row r="131" spans="1:7" s="182" customFormat="1" ht="12" customHeight="1" x14ac:dyDescent="0.25">
      <c r="A131" s="231" t="s">
        <v>722</v>
      </c>
      <c r="B131" s="744" t="s">
        <v>747</v>
      </c>
      <c r="C131" s="232" t="s">
        <v>748</v>
      </c>
      <c r="D131" s="681"/>
      <c r="E131" s="681"/>
      <c r="F131" s="222"/>
      <c r="G131" s="203"/>
    </row>
    <row r="132" spans="1:7" s="182" customFormat="1" ht="12" customHeight="1" x14ac:dyDescent="0.25">
      <c r="A132" s="239" t="s">
        <v>613</v>
      </c>
      <c r="B132" s="745" t="s">
        <v>749</v>
      </c>
      <c r="C132" s="240" t="s">
        <v>750</v>
      </c>
      <c r="D132" s="688"/>
      <c r="E132" s="688"/>
      <c r="F132" s="1303"/>
      <c r="G132" s="1303"/>
    </row>
    <row r="133" spans="1:7" s="204" customFormat="1" ht="12" customHeight="1" x14ac:dyDescent="0.25">
      <c r="A133" s="228" t="s">
        <v>751</v>
      </c>
      <c r="B133" s="739" t="s">
        <v>752</v>
      </c>
      <c r="C133" s="229" t="s">
        <v>753</v>
      </c>
      <c r="D133" s="676"/>
      <c r="E133" s="676"/>
      <c r="F133" s="1303"/>
      <c r="G133" s="1303"/>
    </row>
    <row r="134" spans="1:7" s="182" customFormat="1" ht="12" customHeight="1" x14ac:dyDescent="0.25">
      <c r="A134" s="231" t="s">
        <v>754</v>
      </c>
      <c r="B134" s="740" t="s">
        <v>755</v>
      </c>
      <c r="C134" s="232" t="s">
        <v>756</v>
      </c>
      <c r="D134" s="681"/>
      <c r="E134" s="681"/>
      <c r="F134" s="212"/>
      <c r="G134" s="212"/>
    </row>
    <row r="135" spans="1:7" s="182" customFormat="1" ht="12" customHeight="1" x14ac:dyDescent="0.25">
      <c r="A135" s="231" t="s">
        <v>496</v>
      </c>
      <c r="B135" s="740" t="s">
        <v>757</v>
      </c>
      <c r="C135" s="232" t="s">
        <v>758</v>
      </c>
      <c r="D135" s="681"/>
      <c r="E135" s="681"/>
      <c r="F135" s="212"/>
      <c r="G135" s="212"/>
    </row>
    <row r="136" spans="1:7" s="204" customFormat="1" ht="12" customHeight="1" x14ac:dyDescent="0.25">
      <c r="A136" s="228" t="s">
        <v>627</v>
      </c>
      <c r="B136" s="739" t="s">
        <v>759</v>
      </c>
      <c r="C136" s="229" t="s">
        <v>760</v>
      </c>
      <c r="D136" s="676"/>
      <c r="E136" s="676"/>
      <c r="F136" s="1303"/>
      <c r="G136" s="1303"/>
    </row>
    <row r="137" spans="1:7" s="182" customFormat="1" ht="12" customHeight="1" x14ac:dyDescent="0.25">
      <c r="A137" s="231" t="s">
        <v>630</v>
      </c>
      <c r="B137" s="740" t="s">
        <v>761</v>
      </c>
      <c r="C137" s="232" t="s">
        <v>762</v>
      </c>
      <c r="D137" s="677"/>
      <c r="E137" s="677"/>
      <c r="F137" s="212"/>
      <c r="G137" s="212"/>
    </row>
    <row r="138" spans="1:7" s="182" customFormat="1" ht="12" customHeight="1" x14ac:dyDescent="0.25">
      <c r="A138" s="231" t="s">
        <v>496</v>
      </c>
      <c r="B138" s="740" t="s">
        <v>763</v>
      </c>
      <c r="C138" s="232" t="s">
        <v>764</v>
      </c>
      <c r="D138" s="679"/>
      <c r="E138" s="679"/>
      <c r="F138" s="212"/>
      <c r="G138" s="212"/>
    </row>
    <row r="139" spans="1:7" s="182" customFormat="1" ht="12" customHeight="1" x14ac:dyDescent="0.25">
      <c r="A139" s="231" t="s">
        <v>499</v>
      </c>
      <c r="B139" s="740" t="s">
        <v>765</v>
      </c>
      <c r="C139" s="232" t="s">
        <v>766</v>
      </c>
      <c r="D139" s="679"/>
      <c r="E139" s="679"/>
      <c r="F139" s="1304"/>
      <c r="G139" s="1304"/>
    </row>
    <row r="140" spans="1:7" s="182" customFormat="1" ht="12" customHeight="1" x14ac:dyDescent="0.25">
      <c r="A140" s="231" t="s">
        <v>502</v>
      </c>
      <c r="B140" s="740" t="s">
        <v>767</v>
      </c>
      <c r="C140" s="232" t="s">
        <v>768</v>
      </c>
      <c r="D140" s="677"/>
      <c r="E140" s="677"/>
      <c r="F140" s="222"/>
      <c r="G140" s="203"/>
    </row>
    <row r="141" spans="1:7" ht="12" customHeight="1" x14ac:dyDescent="0.2">
      <c r="A141" s="241"/>
      <c r="B141" s="746" t="s">
        <v>769</v>
      </c>
      <c r="C141" s="242" t="s">
        <v>770</v>
      </c>
      <c r="D141" s="685"/>
      <c r="E141" s="685"/>
      <c r="F141" s="222"/>
      <c r="G141" s="203"/>
    </row>
    <row r="142" spans="1:7" ht="15" customHeight="1" x14ac:dyDescent="0.2">
      <c r="A142" s="243"/>
      <c r="B142" s="747"/>
      <c r="C142" s="244"/>
      <c r="D142" s="245"/>
      <c r="E142" s="245"/>
    </row>
    <row r="143" spans="1:7" ht="15" customHeight="1" x14ac:dyDescent="0.2">
      <c r="A143" s="243"/>
      <c r="B143" s="747"/>
      <c r="C143" s="244"/>
      <c r="D143" s="245"/>
      <c r="E143" s="245"/>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xr:uid="{00000000-0004-0000-3D00-000000000000}"/>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List17">
    <tabColor rgb="FF92D050"/>
    <pageSetUpPr fitToPage="1"/>
  </sheetPr>
  <dimension ref="A1:E88"/>
  <sheetViews>
    <sheetView showGridLines="0" showZeros="0" topLeftCell="A25" zoomScaleNormal="100" workbookViewId="0">
      <selection activeCell="B53" sqref="B53"/>
    </sheetView>
  </sheetViews>
  <sheetFormatPr defaultColWidth="9.140625" defaultRowHeight="11.25" x14ac:dyDescent="0.2"/>
  <cols>
    <col min="1" max="1" width="5.7109375" style="175" customWidth="1"/>
    <col min="2" max="2" width="65" style="175" customWidth="1"/>
    <col min="3" max="3" width="9.28515625" style="196" customWidth="1"/>
    <col min="4" max="4" width="15.5703125" style="287" customWidth="1"/>
    <col min="5" max="5" width="14.5703125" style="175" customWidth="1"/>
    <col min="6" max="16384" width="9.140625" style="175"/>
  </cols>
  <sheetData>
    <row r="1" spans="1:5" ht="12" customHeight="1" x14ac:dyDescent="0.2">
      <c r="A1" s="177" t="s">
        <v>461</v>
      </c>
      <c r="B1" s="246">
        <v>0</v>
      </c>
      <c r="C1" s="247"/>
      <c r="D1" s="248"/>
      <c r="E1" s="249"/>
    </row>
    <row r="2" spans="1:5" s="182" customFormat="1" ht="12" customHeight="1" x14ac:dyDescent="0.2">
      <c r="A2" s="177" t="s">
        <v>464</v>
      </c>
      <c r="B2" s="250" t="s">
        <v>771</v>
      </c>
      <c r="C2" s="247"/>
      <c r="D2" s="248"/>
      <c r="E2" s="249"/>
    </row>
    <row r="3" spans="1:5" ht="11.25" customHeight="1" x14ac:dyDescent="0.2">
      <c r="B3" s="330" t="s">
        <v>771</v>
      </c>
      <c r="C3" s="175"/>
      <c r="D3" s="175"/>
    </row>
    <row r="4" spans="1:5" ht="11.25" customHeight="1" x14ac:dyDescent="0.2">
      <c r="A4" s="185"/>
      <c r="B4" s="186"/>
      <c r="C4" s="186"/>
      <c r="D4" s="251"/>
      <c r="E4" s="252"/>
    </row>
    <row r="5" spans="1:5" ht="12" customHeight="1" x14ac:dyDescent="0.2">
      <c r="B5" s="253" t="s">
        <v>772</v>
      </c>
      <c r="C5" s="192"/>
      <c r="D5" s="254"/>
      <c r="E5" s="255"/>
    </row>
    <row r="6" spans="1:5" s="196" customFormat="1" ht="12" customHeight="1" x14ac:dyDescent="0.2">
      <c r="A6" s="256" t="s">
        <v>472</v>
      </c>
      <c r="B6" s="257" t="s">
        <v>773</v>
      </c>
      <c r="C6" s="256" t="s">
        <v>474</v>
      </c>
      <c r="D6" s="258" t="s">
        <v>774</v>
      </c>
      <c r="E6" s="259"/>
    </row>
    <row r="7" spans="1:5" s="199" customFormat="1" ht="12" customHeight="1" x14ac:dyDescent="0.25">
      <c r="A7" s="260" t="s">
        <v>477</v>
      </c>
      <c r="B7" s="261"/>
      <c r="C7" s="260" t="s">
        <v>478</v>
      </c>
      <c r="D7" s="262" t="s">
        <v>775</v>
      </c>
      <c r="E7" s="263" t="s">
        <v>776</v>
      </c>
    </row>
    <row r="8" spans="1:5" s="196" customFormat="1" ht="12" customHeight="1" x14ac:dyDescent="0.2">
      <c r="A8" s="264" t="s">
        <v>482</v>
      </c>
      <c r="B8" s="265" t="s">
        <v>483</v>
      </c>
      <c r="C8" s="264" t="s">
        <v>484</v>
      </c>
      <c r="D8" s="266">
        <v>1</v>
      </c>
      <c r="E8" s="264">
        <v>2</v>
      </c>
    </row>
    <row r="9" spans="1:5" s="182" customFormat="1" ht="12" customHeight="1" x14ac:dyDescent="0.25">
      <c r="A9" s="267" t="s">
        <v>777</v>
      </c>
      <c r="B9" s="268" t="s">
        <v>1330</v>
      </c>
      <c r="C9" s="269" t="s">
        <v>778</v>
      </c>
      <c r="D9" s="689"/>
      <c r="E9" s="690"/>
    </row>
    <row r="10" spans="1:5" s="182" customFormat="1" ht="12" customHeight="1" x14ac:dyDescent="0.2">
      <c r="A10" s="267" t="s">
        <v>779</v>
      </c>
      <c r="B10" s="268" t="s">
        <v>780</v>
      </c>
      <c r="C10" s="269" t="s">
        <v>781</v>
      </c>
      <c r="D10" s="691"/>
      <c r="E10" s="692"/>
    </row>
    <row r="11" spans="1:5" s="272" customFormat="1" ht="12" customHeight="1" x14ac:dyDescent="0.25">
      <c r="A11" s="270" t="s">
        <v>782</v>
      </c>
      <c r="B11" s="270" t="s">
        <v>783</v>
      </c>
      <c r="C11" s="271" t="s">
        <v>784</v>
      </c>
      <c r="D11" s="693">
        <f>D9-D10</f>
        <v>0</v>
      </c>
      <c r="E11" s="693">
        <f>E9-E10</f>
        <v>0</v>
      </c>
    </row>
    <row r="12" spans="1:5" s="204" customFormat="1" ht="12" customHeight="1" x14ac:dyDescent="0.25">
      <c r="A12" s="273" t="s">
        <v>785</v>
      </c>
      <c r="B12" s="273" t="s">
        <v>786</v>
      </c>
      <c r="C12" s="274" t="s">
        <v>787</v>
      </c>
      <c r="D12" s="694">
        <f>SUM(D13:D15)</f>
        <v>0</v>
      </c>
      <c r="E12" s="694">
        <f>SUM(E13:E15)</f>
        <v>0</v>
      </c>
    </row>
    <row r="13" spans="1:5" s="182" customFormat="1" ht="12" customHeight="1" x14ac:dyDescent="0.25">
      <c r="A13" s="267" t="s">
        <v>788</v>
      </c>
      <c r="B13" s="268" t="s">
        <v>789</v>
      </c>
      <c r="C13" s="269" t="s">
        <v>790</v>
      </c>
      <c r="D13" s="689"/>
      <c r="E13" s="690"/>
    </row>
    <row r="14" spans="1:5" s="182" customFormat="1" ht="12" customHeight="1" x14ac:dyDescent="0.25">
      <c r="A14" s="267" t="s">
        <v>496</v>
      </c>
      <c r="B14" s="268" t="s">
        <v>791</v>
      </c>
      <c r="C14" s="269" t="s">
        <v>792</v>
      </c>
      <c r="D14" s="689"/>
      <c r="E14" s="690"/>
    </row>
    <row r="15" spans="1:5" s="182" customFormat="1" ht="12" customHeight="1" x14ac:dyDescent="0.25">
      <c r="A15" s="267" t="s">
        <v>499</v>
      </c>
      <c r="B15" s="268" t="s">
        <v>793</v>
      </c>
      <c r="C15" s="269" t="s">
        <v>794</v>
      </c>
      <c r="D15" s="689"/>
      <c r="E15" s="690"/>
    </row>
    <row r="16" spans="1:5" s="182" customFormat="1" ht="12" customHeight="1" x14ac:dyDescent="0.25">
      <c r="A16" s="275" t="s">
        <v>558</v>
      </c>
      <c r="B16" s="276" t="s">
        <v>795</v>
      </c>
      <c r="C16" s="277" t="s">
        <v>796</v>
      </c>
      <c r="D16" s="695">
        <f>SUM(D17:D18)</f>
        <v>0</v>
      </c>
      <c r="E16" s="695">
        <f>SUM(E17:E18)</f>
        <v>0</v>
      </c>
    </row>
    <row r="17" spans="1:5" s="182" customFormat="1" ht="12" customHeight="1" x14ac:dyDescent="0.25">
      <c r="A17" s="267" t="s">
        <v>797</v>
      </c>
      <c r="B17" s="268" t="s">
        <v>798</v>
      </c>
      <c r="C17" s="269" t="s">
        <v>799</v>
      </c>
      <c r="D17" s="689"/>
      <c r="E17" s="690"/>
    </row>
    <row r="18" spans="1:5" s="182" customFormat="1" ht="12" customHeight="1" x14ac:dyDescent="0.25">
      <c r="A18" s="267" t="s">
        <v>800</v>
      </c>
      <c r="B18" s="268" t="s">
        <v>801</v>
      </c>
      <c r="C18" s="269" t="s">
        <v>802</v>
      </c>
      <c r="D18" s="691"/>
      <c r="E18" s="690"/>
    </row>
    <row r="19" spans="1:5" s="272" customFormat="1" ht="12" customHeight="1" x14ac:dyDescent="0.25">
      <c r="A19" s="270" t="s">
        <v>782</v>
      </c>
      <c r="B19" s="270" t="s">
        <v>803</v>
      </c>
      <c r="C19" s="271" t="s">
        <v>804</v>
      </c>
      <c r="D19" s="693">
        <f>D11+D12-D16</f>
        <v>0</v>
      </c>
      <c r="E19" s="693">
        <f>E11+E12-E16</f>
        <v>0</v>
      </c>
    </row>
    <row r="20" spans="1:5" s="204" customFormat="1" ht="12" customHeight="1" x14ac:dyDescent="0.25">
      <c r="A20" s="273" t="s">
        <v>627</v>
      </c>
      <c r="B20" s="273" t="s">
        <v>805</v>
      </c>
      <c r="C20" s="274" t="s">
        <v>806</v>
      </c>
      <c r="D20" s="694">
        <f>SUM(D21:D24)</f>
        <v>0</v>
      </c>
      <c r="E20" s="694">
        <f>SUM(E21:E24)</f>
        <v>0</v>
      </c>
    </row>
    <row r="21" spans="1:5" s="182" customFormat="1" ht="12" customHeight="1" x14ac:dyDescent="0.25">
      <c r="A21" s="267" t="s">
        <v>630</v>
      </c>
      <c r="B21" s="268" t="s">
        <v>807</v>
      </c>
      <c r="C21" s="269" t="s">
        <v>808</v>
      </c>
      <c r="D21" s="689"/>
      <c r="E21" s="690"/>
    </row>
    <row r="22" spans="1:5" s="182" customFormat="1" ht="12" customHeight="1" x14ac:dyDescent="0.25">
      <c r="A22" s="267" t="s">
        <v>800</v>
      </c>
      <c r="B22" s="268" t="s">
        <v>809</v>
      </c>
      <c r="C22" s="269" t="s">
        <v>810</v>
      </c>
      <c r="D22" s="689"/>
      <c r="E22" s="690"/>
    </row>
    <row r="23" spans="1:5" s="182" customFormat="1" ht="12" customHeight="1" x14ac:dyDescent="0.25">
      <c r="A23" s="267" t="s">
        <v>811</v>
      </c>
      <c r="B23" s="268" t="s">
        <v>812</v>
      </c>
      <c r="C23" s="269" t="s">
        <v>813</v>
      </c>
      <c r="D23" s="689"/>
      <c r="E23" s="690"/>
    </row>
    <row r="24" spans="1:5" s="182" customFormat="1" ht="12" customHeight="1" x14ac:dyDescent="0.25">
      <c r="A24" s="267" t="s">
        <v>814</v>
      </c>
      <c r="B24" s="268" t="s">
        <v>815</v>
      </c>
      <c r="C24" s="269" t="s">
        <v>816</v>
      </c>
      <c r="D24" s="689"/>
      <c r="E24" s="690"/>
    </row>
    <row r="25" spans="1:5" s="182" customFormat="1" ht="12" customHeight="1" x14ac:dyDescent="0.25">
      <c r="A25" s="267" t="s">
        <v>817</v>
      </c>
      <c r="B25" s="268" t="s">
        <v>818</v>
      </c>
      <c r="C25" s="269" t="s">
        <v>819</v>
      </c>
      <c r="D25" s="689"/>
      <c r="E25" s="690"/>
    </row>
    <row r="26" spans="1:5" s="182" customFormat="1" ht="12" customHeight="1" x14ac:dyDescent="0.25">
      <c r="A26" s="267" t="s">
        <v>820</v>
      </c>
      <c r="B26" s="268" t="s">
        <v>821</v>
      </c>
      <c r="C26" s="269" t="s">
        <v>822</v>
      </c>
      <c r="D26" s="689"/>
      <c r="E26" s="690"/>
    </row>
    <row r="27" spans="1:5" s="182" customFormat="1" ht="12" customHeight="1" x14ac:dyDescent="0.25">
      <c r="A27" s="267" t="s">
        <v>823</v>
      </c>
      <c r="B27" s="268" t="s">
        <v>824</v>
      </c>
      <c r="C27" s="269" t="s">
        <v>825</v>
      </c>
      <c r="D27" s="689"/>
      <c r="E27" s="690"/>
    </row>
    <row r="28" spans="1:5" s="182" customFormat="1" ht="12" customHeight="1" x14ac:dyDescent="0.25">
      <c r="A28" s="267" t="s">
        <v>826</v>
      </c>
      <c r="B28" s="268" t="s">
        <v>827</v>
      </c>
      <c r="C28" s="269" t="s">
        <v>828</v>
      </c>
      <c r="D28" s="689"/>
      <c r="E28" s="690"/>
    </row>
    <row r="29" spans="1:5" s="182" customFormat="1" ht="12" customHeight="1" x14ac:dyDescent="0.25">
      <c r="A29" s="267" t="s">
        <v>829</v>
      </c>
      <c r="B29" s="278" t="s">
        <v>830</v>
      </c>
      <c r="C29" s="269" t="s">
        <v>831</v>
      </c>
      <c r="D29" s="689"/>
      <c r="E29" s="690"/>
    </row>
    <row r="30" spans="1:5" s="182" customFormat="1" ht="12" customHeight="1" x14ac:dyDescent="0.25">
      <c r="A30" s="267" t="s">
        <v>832</v>
      </c>
      <c r="B30" s="278" t="s">
        <v>833</v>
      </c>
      <c r="C30" s="269" t="s">
        <v>834</v>
      </c>
      <c r="D30" s="689"/>
      <c r="E30" s="690"/>
    </row>
    <row r="31" spans="1:5" s="182" customFormat="1" ht="12" customHeight="1" x14ac:dyDescent="0.25">
      <c r="A31" s="267" t="s">
        <v>835</v>
      </c>
      <c r="B31" s="278" t="s">
        <v>836</v>
      </c>
      <c r="C31" s="269" t="s">
        <v>837</v>
      </c>
      <c r="D31" s="689"/>
      <c r="E31" s="690"/>
    </row>
    <row r="32" spans="1:5" s="182" customFormat="1" ht="12" customHeight="1" x14ac:dyDescent="0.25">
      <c r="A32" s="267" t="s">
        <v>838</v>
      </c>
      <c r="B32" s="278" t="s">
        <v>839</v>
      </c>
      <c r="C32" s="269" t="s">
        <v>840</v>
      </c>
      <c r="D32" s="689"/>
      <c r="E32" s="690"/>
    </row>
    <row r="33" spans="1:5" s="182" customFormat="1" ht="12" customHeight="1" x14ac:dyDescent="0.25">
      <c r="A33" s="267" t="s">
        <v>841</v>
      </c>
      <c r="B33" s="278" t="s">
        <v>842</v>
      </c>
      <c r="C33" s="269" t="s">
        <v>843</v>
      </c>
      <c r="D33" s="689"/>
      <c r="E33" s="690"/>
    </row>
    <row r="34" spans="1:5" s="272" customFormat="1" ht="30.75" customHeight="1" x14ac:dyDescent="0.25">
      <c r="A34" s="270" t="s">
        <v>844</v>
      </c>
      <c r="B34" s="279" t="s">
        <v>845</v>
      </c>
      <c r="C34" s="280" t="s">
        <v>846</v>
      </c>
      <c r="D34" s="693">
        <f>D19-D20-D25-D26+D27-D28-D29+D30-D31+(-D32)-(-D33)</f>
        <v>0</v>
      </c>
      <c r="E34" s="693">
        <f>E19-E20-E25-E26+E27-E28-E29+E30-E31+(-E32)-(-E33)</f>
        <v>0</v>
      </c>
    </row>
    <row r="35" spans="1:5" s="182" customFormat="1" ht="12" customHeight="1" x14ac:dyDescent="0.25">
      <c r="A35" s="267" t="s">
        <v>847</v>
      </c>
      <c r="B35" s="278" t="s">
        <v>848</v>
      </c>
      <c r="C35" s="269" t="s">
        <v>849</v>
      </c>
      <c r="D35" s="689"/>
      <c r="E35" s="690"/>
    </row>
    <row r="36" spans="1:5" s="182" customFormat="1" ht="12" customHeight="1" x14ac:dyDescent="0.25">
      <c r="A36" s="267" t="s">
        <v>850</v>
      </c>
      <c r="B36" s="278" t="s">
        <v>851</v>
      </c>
      <c r="C36" s="269" t="s">
        <v>852</v>
      </c>
      <c r="D36" s="689"/>
      <c r="E36" s="690"/>
    </row>
    <row r="37" spans="1:5" s="182" customFormat="1" ht="12" customHeight="1" x14ac:dyDescent="0.25">
      <c r="A37" s="275" t="s">
        <v>853</v>
      </c>
      <c r="B37" s="275" t="s">
        <v>854</v>
      </c>
      <c r="C37" s="277" t="s">
        <v>855</v>
      </c>
      <c r="D37" s="695">
        <f>(SUM(D38:D40))</f>
        <v>0</v>
      </c>
      <c r="E37" s="695">
        <f>(SUM(E38:E40))</f>
        <v>0</v>
      </c>
    </row>
    <row r="38" spans="1:5" s="182" customFormat="1" ht="12" customHeight="1" x14ac:dyDescent="0.25">
      <c r="A38" s="267" t="s">
        <v>856</v>
      </c>
      <c r="B38" s="278" t="s">
        <v>857</v>
      </c>
      <c r="C38" s="269" t="s">
        <v>858</v>
      </c>
      <c r="D38" s="689"/>
      <c r="E38" s="690"/>
    </row>
    <row r="39" spans="1:5" s="182" customFormat="1" ht="12" customHeight="1" x14ac:dyDescent="0.25">
      <c r="A39" s="267" t="s">
        <v>859</v>
      </c>
      <c r="B39" s="278" t="s">
        <v>860</v>
      </c>
      <c r="C39" s="269" t="s">
        <v>861</v>
      </c>
      <c r="D39" s="689"/>
      <c r="E39" s="690"/>
    </row>
    <row r="40" spans="1:5" s="182" customFormat="1" ht="12" customHeight="1" x14ac:dyDescent="0.25">
      <c r="A40" s="267" t="s">
        <v>862</v>
      </c>
      <c r="B40" s="278" t="s">
        <v>863</v>
      </c>
      <c r="C40" s="269" t="s">
        <v>864</v>
      </c>
      <c r="D40" s="689"/>
      <c r="E40" s="690"/>
    </row>
    <row r="41" spans="1:5" s="182" customFormat="1" ht="12" customHeight="1" x14ac:dyDescent="0.25">
      <c r="A41" s="267" t="s">
        <v>865</v>
      </c>
      <c r="B41" s="278" t="s">
        <v>866</v>
      </c>
      <c r="C41" s="269" t="s">
        <v>867</v>
      </c>
      <c r="D41" s="689"/>
      <c r="E41" s="690"/>
    </row>
    <row r="42" spans="1:5" s="182" customFormat="1" ht="12" customHeight="1" x14ac:dyDescent="0.25">
      <c r="A42" s="267" t="s">
        <v>868</v>
      </c>
      <c r="B42" s="278" t="s">
        <v>869</v>
      </c>
      <c r="C42" s="269" t="s">
        <v>870</v>
      </c>
      <c r="D42" s="689"/>
      <c r="E42" s="690"/>
    </row>
    <row r="43" spans="1:5" s="182" customFormat="1" ht="12" customHeight="1" x14ac:dyDescent="0.25">
      <c r="A43" s="267" t="s">
        <v>871</v>
      </c>
      <c r="B43" s="278" t="s">
        <v>872</v>
      </c>
      <c r="C43" s="269" t="s">
        <v>873</v>
      </c>
      <c r="D43" s="689"/>
      <c r="E43" s="690"/>
    </row>
    <row r="44" spans="1:5" s="182" customFormat="1" ht="12" customHeight="1" x14ac:dyDescent="0.25">
      <c r="A44" s="267" t="s">
        <v>874</v>
      </c>
      <c r="B44" s="278" t="s">
        <v>875</v>
      </c>
      <c r="C44" s="269" t="s">
        <v>876</v>
      </c>
      <c r="D44" s="689"/>
      <c r="E44" s="690"/>
    </row>
    <row r="45" spans="1:5" s="182" customFormat="1" ht="12" customHeight="1" x14ac:dyDescent="0.25">
      <c r="A45" s="267" t="s">
        <v>877</v>
      </c>
      <c r="B45" s="278" t="s">
        <v>878</v>
      </c>
      <c r="C45" s="269" t="s">
        <v>879</v>
      </c>
      <c r="D45" s="689"/>
      <c r="E45" s="690"/>
    </row>
    <row r="46" spans="1:5" s="182" customFormat="1" ht="12" customHeight="1" x14ac:dyDescent="0.25">
      <c r="A46" s="267" t="s">
        <v>880</v>
      </c>
      <c r="B46" s="278" t="s">
        <v>881</v>
      </c>
      <c r="C46" s="269" t="s">
        <v>882</v>
      </c>
      <c r="D46" s="689"/>
      <c r="E46" s="690"/>
    </row>
    <row r="47" spans="1:5" s="182" customFormat="1" ht="12" customHeight="1" x14ac:dyDescent="0.25">
      <c r="A47" s="267" t="s">
        <v>883</v>
      </c>
      <c r="B47" s="278" t="s">
        <v>884</v>
      </c>
      <c r="C47" s="269" t="s">
        <v>885</v>
      </c>
      <c r="D47" s="689"/>
      <c r="E47" s="690"/>
    </row>
    <row r="48" spans="1:5" s="182" customFormat="1" ht="12" customHeight="1" x14ac:dyDescent="0.25">
      <c r="A48" s="267" t="s">
        <v>886</v>
      </c>
      <c r="B48" s="278" t="s">
        <v>887</v>
      </c>
      <c r="C48" s="269" t="s">
        <v>888</v>
      </c>
      <c r="D48" s="689"/>
      <c r="E48" s="690"/>
    </row>
    <row r="49" spans="1:5" s="182" customFormat="1" ht="12" customHeight="1" x14ac:dyDescent="0.25">
      <c r="A49" s="267" t="s">
        <v>889</v>
      </c>
      <c r="B49" s="278" t="s">
        <v>890</v>
      </c>
      <c r="C49" s="269" t="s">
        <v>891</v>
      </c>
      <c r="D49" s="689"/>
      <c r="E49" s="690"/>
    </row>
    <row r="50" spans="1:5" s="182" customFormat="1" ht="12" customHeight="1" x14ac:dyDescent="0.25">
      <c r="A50" s="267" t="s">
        <v>892</v>
      </c>
      <c r="B50" s="278" t="s">
        <v>893</v>
      </c>
      <c r="C50" s="269" t="s">
        <v>894</v>
      </c>
      <c r="D50" s="689"/>
      <c r="E50" s="690"/>
    </row>
    <row r="51" spans="1:5" s="182" customFormat="1" ht="12" customHeight="1" x14ac:dyDescent="0.25">
      <c r="A51" s="267" t="s">
        <v>895</v>
      </c>
      <c r="B51" s="278" t="s">
        <v>896</v>
      </c>
      <c r="C51" s="269" t="s">
        <v>897</v>
      </c>
      <c r="D51" s="689"/>
      <c r="E51" s="690"/>
    </row>
    <row r="52" spans="1:5" s="182" customFormat="1" ht="12" customHeight="1" x14ac:dyDescent="0.25">
      <c r="A52" s="267" t="s">
        <v>898</v>
      </c>
      <c r="B52" s="278" t="s">
        <v>899</v>
      </c>
      <c r="C52" s="269" t="s">
        <v>900</v>
      </c>
      <c r="D52" s="689"/>
      <c r="E52" s="690"/>
    </row>
    <row r="53" spans="1:5" s="182" customFormat="1" ht="12" customHeight="1" x14ac:dyDescent="0.25">
      <c r="A53" s="267" t="s">
        <v>901</v>
      </c>
      <c r="B53" s="278" t="s">
        <v>902</v>
      </c>
      <c r="C53" s="269" t="s">
        <v>903</v>
      </c>
      <c r="D53" s="689"/>
      <c r="E53" s="690"/>
    </row>
    <row r="54" spans="1:5" s="272" customFormat="1" ht="30" customHeight="1" x14ac:dyDescent="0.25">
      <c r="A54" s="273" t="s">
        <v>844</v>
      </c>
      <c r="B54" s="279" t="s">
        <v>904</v>
      </c>
      <c r="C54" s="280" t="s">
        <v>905</v>
      </c>
      <c r="D54" s="693">
        <f>D35-D36+D37+D41-D42+D43-D44-D45+D46-D47+D48-D49+D50-D51+(-D52)-(-D53)</f>
        <v>0</v>
      </c>
      <c r="E54" s="693">
        <f>E35-E36+E37+E41-E42+E43-E44-E45+E46-E47+E48-E49+E50-E51+(-E52)-(-E53)</f>
        <v>0</v>
      </c>
    </row>
    <row r="55" spans="1:5" s="182" customFormat="1" ht="12" customHeight="1" x14ac:dyDescent="0.25">
      <c r="A55" s="275" t="s">
        <v>906</v>
      </c>
      <c r="B55" s="275" t="s">
        <v>907</v>
      </c>
      <c r="C55" s="277" t="s">
        <v>908</v>
      </c>
      <c r="D55" s="695"/>
      <c r="E55" s="695"/>
    </row>
    <row r="56" spans="1:5" s="182" customFormat="1" ht="12" customHeight="1" x14ac:dyDescent="0.25">
      <c r="A56" s="275" t="s">
        <v>909</v>
      </c>
      <c r="B56" s="275" t="s">
        <v>910</v>
      </c>
      <c r="C56" s="277" t="s">
        <v>911</v>
      </c>
      <c r="D56" s="695">
        <f>SUM(D57:D58)</f>
        <v>0</v>
      </c>
      <c r="E56" s="695">
        <f>SUM(E57:E58)</f>
        <v>0</v>
      </c>
    </row>
    <row r="57" spans="1:5" s="182" customFormat="1" ht="12" customHeight="1" x14ac:dyDescent="0.25">
      <c r="A57" s="267" t="s">
        <v>912</v>
      </c>
      <c r="B57" s="281" t="s">
        <v>913</v>
      </c>
      <c r="C57" s="269" t="s">
        <v>914</v>
      </c>
      <c r="D57" s="690"/>
      <c r="E57" s="690"/>
    </row>
    <row r="58" spans="1:5" s="272" customFormat="1" ht="12" customHeight="1" x14ac:dyDescent="0.25">
      <c r="A58" s="267" t="s">
        <v>800</v>
      </c>
      <c r="B58" s="281" t="s">
        <v>915</v>
      </c>
      <c r="C58" s="269" t="s">
        <v>916</v>
      </c>
      <c r="D58" s="690"/>
      <c r="E58" s="690"/>
    </row>
    <row r="59" spans="1:5" s="182" customFormat="1" ht="12" customHeight="1" x14ac:dyDescent="0.25">
      <c r="A59" s="273" t="s">
        <v>906</v>
      </c>
      <c r="B59" s="270" t="s">
        <v>917</v>
      </c>
      <c r="C59" s="280" t="s">
        <v>918</v>
      </c>
      <c r="D59" s="693">
        <f>D55-D56</f>
        <v>0</v>
      </c>
      <c r="E59" s="693">
        <f>E55-E56</f>
        <v>0</v>
      </c>
    </row>
    <row r="60" spans="1:5" s="182" customFormat="1" ht="12" customHeight="1" x14ac:dyDescent="0.25">
      <c r="A60" s="267" t="s">
        <v>919</v>
      </c>
      <c r="B60" s="278" t="s">
        <v>920</v>
      </c>
      <c r="C60" s="269" t="s">
        <v>921</v>
      </c>
      <c r="D60" s="690"/>
      <c r="E60" s="690"/>
    </row>
    <row r="61" spans="1:5" s="182" customFormat="1" ht="12" customHeight="1" x14ac:dyDescent="0.25">
      <c r="A61" s="267" t="s">
        <v>922</v>
      </c>
      <c r="B61" s="278" t="s">
        <v>923</v>
      </c>
      <c r="C61" s="269" t="s">
        <v>924</v>
      </c>
      <c r="D61" s="690"/>
      <c r="E61" s="690"/>
    </row>
    <row r="62" spans="1:5" s="182" customFormat="1" ht="12" customHeight="1" x14ac:dyDescent="0.25">
      <c r="A62" s="275" t="s">
        <v>844</v>
      </c>
      <c r="B62" s="275" t="s">
        <v>925</v>
      </c>
      <c r="C62" s="277" t="s">
        <v>926</v>
      </c>
      <c r="D62" s="695">
        <f>D60-D61</f>
        <v>0</v>
      </c>
      <c r="E62" s="695">
        <f>E60-E61</f>
        <v>0</v>
      </c>
    </row>
    <row r="63" spans="1:5" s="182" customFormat="1" ht="12" customHeight="1" x14ac:dyDescent="0.25">
      <c r="A63" s="275" t="s">
        <v>927</v>
      </c>
      <c r="B63" s="275" t="s">
        <v>928</v>
      </c>
      <c r="C63" s="277" t="s">
        <v>929</v>
      </c>
      <c r="D63" s="695">
        <f>SUM(D64:D65)</f>
        <v>0</v>
      </c>
      <c r="E63" s="695">
        <f>SUM(E64:E65)</f>
        <v>0</v>
      </c>
    </row>
    <row r="64" spans="1:5" s="272" customFormat="1" ht="12" customHeight="1" x14ac:dyDescent="0.25">
      <c r="A64" s="267" t="s">
        <v>930</v>
      </c>
      <c r="B64" s="281" t="s">
        <v>931</v>
      </c>
      <c r="C64" s="269" t="s">
        <v>932</v>
      </c>
      <c r="D64" s="690"/>
      <c r="E64" s="690"/>
    </row>
    <row r="65" spans="1:5" s="182" customFormat="1" ht="12" customHeight="1" x14ac:dyDescent="0.25">
      <c r="A65" s="267" t="s">
        <v>800</v>
      </c>
      <c r="B65" s="281" t="s">
        <v>933</v>
      </c>
      <c r="C65" s="269" t="s">
        <v>934</v>
      </c>
      <c r="D65" s="690"/>
      <c r="E65" s="690"/>
    </row>
    <row r="66" spans="1:5" s="282" customFormat="1" ht="12" customHeight="1" x14ac:dyDescent="0.25">
      <c r="A66" s="273" t="s">
        <v>844</v>
      </c>
      <c r="B66" s="270" t="s">
        <v>935</v>
      </c>
      <c r="C66" s="277" t="s">
        <v>936</v>
      </c>
      <c r="D66" s="693">
        <f>D62-D63</f>
        <v>0</v>
      </c>
      <c r="E66" s="693">
        <f>E62-E63</f>
        <v>0</v>
      </c>
    </row>
    <row r="67" spans="1:5" s="182" customFormat="1" ht="12" customHeight="1" x14ac:dyDescent="0.25">
      <c r="A67" s="275" t="s">
        <v>937</v>
      </c>
      <c r="B67" s="283" t="s">
        <v>938</v>
      </c>
      <c r="C67" s="277" t="s">
        <v>939</v>
      </c>
      <c r="D67" s="695">
        <f>D55+D62</f>
        <v>0</v>
      </c>
      <c r="E67" s="695">
        <f>E55+E62</f>
        <v>0</v>
      </c>
    </row>
    <row r="68" spans="1:5" ht="12" customHeight="1" x14ac:dyDescent="0.2">
      <c r="A68" s="267" t="s">
        <v>940</v>
      </c>
      <c r="B68" s="268" t="s">
        <v>941</v>
      </c>
      <c r="C68" s="269" t="s">
        <v>942</v>
      </c>
      <c r="D68" s="696"/>
      <c r="E68" s="690"/>
    </row>
    <row r="69" spans="1:5" ht="12" customHeight="1" x14ac:dyDescent="0.2">
      <c r="A69" s="284" t="s">
        <v>937</v>
      </c>
      <c r="B69" s="285" t="s">
        <v>943</v>
      </c>
      <c r="C69" s="286" t="s">
        <v>944</v>
      </c>
      <c r="D69" s="697">
        <f>D59+D66-D68</f>
        <v>0</v>
      </c>
      <c r="E69" s="697">
        <f>E59+E66-E68</f>
        <v>0</v>
      </c>
    </row>
    <row r="70" spans="1:5" ht="12" customHeight="1" x14ac:dyDescent="0.2"/>
    <row r="71" spans="1:5" ht="12" customHeight="1" x14ac:dyDescent="0.2"/>
    <row r="72" spans="1:5" ht="12" customHeight="1" x14ac:dyDescent="0.2"/>
    <row r="73" spans="1:5" ht="12" customHeight="1" x14ac:dyDescent="0.2">
      <c r="E73" s="287"/>
    </row>
    <row r="74" spans="1:5" ht="12" customHeight="1" x14ac:dyDescent="0.2"/>
    <row r="75" spans="1:5" ht="12" customHeight="1" x14ac:dyDescent="0.2"/>
    <row r="76" spans="1:5" ht="12" customHeight="1" x14ac:dyDescent="0.2"/>
    <row r="77" spans="1:5" ht="12" customHeight="1" x14ac:dyDescent="0.2"/>
    <row r="78" spans="1:5" ht="12" customHeight="1" x14ac:dyDescent="0.2"/>
    <row r="79" spans="1:5" ht="12" customHeight="1" x14ac:dyDescent="0.2"/>
    <row r="80" spans="1:5"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pageMargins left="0.64" right="0.19685039370078741" top="0.28000000000000003" bottom="0.59055118110236227" header="0.21" footer="0.31496062992125984"/>
  <pageSetup paperSize="9" scale="99" fitToWidth="2" orientation="portrait" horizontalDpi="360" verticalDpi="300" r:id="rId1"/>
  <headerFooter alignWithMargins="0">
    <oddFooter>&amp;C&amp;"EYlogo,Regular"&amp;8e&amp;R&amp;"Times New Roman CE,Tučné"&amp;5Lead schedules v2.0</oddFoot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40625" defaultRowHeight="12.75" x14ac:dyDescent="0.25"/>
  <cols>
    <col min="1" max="45" width="2.5703125" style="698" customWidth="1"/>
    <col min="46" max="46" width="7.7109375" style="698" customWidth="1"/>
    <col min="47" max="61" width="2.5703125" style="698" customWidth="1"/>
    <col min="62" max="16384" width="9.140625" style="698"/>
  </cols>
  <sheetData>
    <row r="1" spans="1:37" s="454" customFormat="1" ht="9.75" x14ac:dyDescent="0.25">
      <c r="C1" s="455" t="s">
        <v>1667</v>
      </c>
    </row>
    <row r="2" spans="1:37" s="351" customFormat="1" ht="21" customHeight="1" x14ac:dyDescent="0.25">
      <c r="C2" s="453" t="s">
        <v>1668</v>
      </c>
      <c r="D2" s="452"/>
      <c r="E2" s="452"/>
      <c r="F2" s="452"/>
      <c r="G2" s="452"/>
      <c r="H2" s="452"/>
      <c r="I2" s="452"/>
      <c r="J2" s="452"/>
      <c r="K2" s="451"/>
      <c r="Q2" s="450" t="s">
        <v>1359</v>
      </c>
    </row>
    <row r="3" spans="1:37" ht="13.5" thickBot="1" x14ac:dyDescent="0.3">
      <c r="N3" s="703"/>
      <c r="O3" s="703" t="s">
        <v>1665</v>
      </c>
    </row>
    <row r="4" spans="1:37" ht="28.5" customHeight="1" thickBot="1" x14ac:dyDescent="0.3">
      <c r="K4" s="700" t="s">
        <v>1666</v>
      </c>
      <c r="L4" s="448"/>
      <c r="M4" s="448"/>
      <c r="N4" s="448"/>
      <c r="O4" s="448" t="e">
        <f>+MID(#REF!,1,1)</f>
        <v>#REF!</v>
      </c>
      <c r="P4" s="448" t="e">
        <f>+MID(#REF!,2,1)</f>
        <v>#REF!</v>
      </c>
      <c r="Q4" s="448" t="s">
        <v>953</v>
      </c>
      <c r="R4" s="448" t="e">
        <f>LEFT(#REF!,1)</f>
        <v>#REF!</v>
      </c>
      <c r="S4" s="448" t="e">
        <f>RIGHT(#REF!,1)</f>
        <v>#REF!</v>
      </c>
      <c r="T4" s="448" t="s">
        <v>953</v>
      </c>
      <c r="U4" s="448" t="e">
        <f>+LEFT(#REF!,1)</f>
        <v>#REF!</v>
      </c>
      <c r="V4" s="448" t="e">
        <f>+MID(#REF!,2,1)</f>
        <v>#REF!</v>
      </c>
      <c r="W4" s="448" t="e">
        <f>+MID(#REF!,3,1)</f>
        <v>#REF!</v>
      </c>
      <c r="X4" s="448" t="e">
        <f>+MID(#REF!,4,1)</f>
        <v>#REF!</v>
      </c>
      <c r="Y4" s="701"/>
      <c r="Z4" s="445"/>
    </row>
    <row r="5" spans="1:37" ht="7.5" customHeight="1" thickBot="1" x14ac:dyDescent="0.3"/>
    <row r="6" spans="1:37" s="441" customFormat="1" ht="14.25" customHeight="1" x14ac:dyDescent="0.25">
      <c r="A6" s="444" t="s">
        <v>955</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345" customFormat="1" ht="15" customHeight="1" x14ac:dyDescent="0.25">
      <c r="A7" s="357" t="s">
        <v>956</v>
      </c>
      <c r="B7" s="356"/>
      <c r="C7" s="356"/>
      <c r="D7" s="356"/>
      <c r="E7" s="356"/>
      <c r="F7" s="356"/>
      <c r="G7" s="356"/>
      <c r="H7" s="356"/>
      <c r="I7" s="356"/>
      <c r="J7" s="356"/>
      <c r="K7" s="356"/>
      <c r="L7" s="356"/>
      <c r="M7" s="356"/>
      <c r="N7" s="356"/>
      <c r="O7" s="356"/>
      <c r="P7" s="356"/>
      <c r="Q7" s="356"/>
      <c r="R7" s="356"/>
      <c r="S7" s="440"/>
      <c r="T7" s="356"/>
      <c r="U7" s="356"/>
      <c r="V7" s="356"/>
      <c r="W7" s="356"/>
      <c r="X7" s="356"/>
      <c r="Y7" s="356"/>
      <c r="Z7" s="356"/>
      <c r="AA7" s="356"/>
      <c r="AB7" s="356"/>
      <c r="AC7" s="356"/>
      <c r="AD7" s="356"/>
      <c r="AE7" s="356"/>
      <c r="AF7" s="356"/>
      <c r="AG7" s="356"/>
      <c r="AH7" s="356"/>
      <c r="AI7" s="356"/>
      <c r="AJ7" s="356"/>
      <c r="AK7" s="440"/>
    </row>
    <row r="8" spans="1:37" s="436" customFormat="1" ht="18" customHeight="1" thickBot="1" x14ac:dyDescent="0.3">
      <c r="A8" s="439" t="s">
        <v>957</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7" s="416" customFormat="1" ht="3.75" customHeight="1" thickBot="1" x14ac:dyDescent="0.3"/>
    <row r="10" spans="1:37" s="416" customFormat="1" ht="14.25" customHeight="1" x14ac:dyDescent="0.25">
      <c r="A10" s="418" t="s">
        <v>1121</v>
      </c>
      <c r="B10" s="417"/>
      <c r="C10" s="417"/>
      <c r="D10" s="417"/>
      <c r="E10" s="417"/>
      <c r="F10" s="417"/>
      <c r="G10" s="417"/>
      <c r="H10" s="417"/>
      <c r="I10" s="361"/>
      <c r="J10" s="360"/>
      <c r="K10" s="434" t="s">
        <v>959</v>
      </c>
      <c r="L10" s="417"/>
      <c r="M10" s="435"/>
      <c r="N10" s="435"/>
      <c r="O10" s="435"/>
      <c r="P10" s="417"/>
      <c r="Q10" s="434" t="s">
        <v>959</v>
      </c>
      <c r="R10" s="417"/>
      <c r="S10" s="361"/>
      <c r="T10" s="417"/>
      <c r="U10" s="417"/>
      <c r="V10" s="433"/>
      <c r="W10" s="417"/>
      <c r="X10" s="417"/>
      <c r="Y10" s="417"/>
      <c r="Z10" s="417"/>
      <c r="AA10" s="417"/>
      <c r="AB10" s="417"/>
      <c r="AC10" s="417"/>
      <c r="AD10" s="434" t="s">
        <v>960</v>
      </c>
      <c r="AE10" s="434"/>
      <c r="AF10" s="434"/>
      <c r="AG10" s="434" t="s">
        <v>961</v>
      </c>
      <c r="AH10" s="417"/>
      <c r="AI10" s="417"/>
      <c r="AJ10" s="417"/>
      <c r="AK10" s="433"/>
    </row>
    <row r="11" spans="1:37" s="416" customFormat="1" ht="19.5" customHeight="1" x14ac:dyDescent="0.2">
      <c r="A11" s="430" t="e">
        <f>LEFT(#REF!,1)</f>
        <v>#REF!</v>
      </c>
      <c r="B11" s="395" t="e">
        <f>MID(#REF!,2,1)</f>
        <v>#REF!</v>
      </c>
      <c r="C11" s="395" t="e">
        <f>MID(#REF!,3,1)</f>
        <v>#REF!</v>
      </c>
      <c r="D11" s="395" t="e">
        <f>MID(#REF!,4,1)</f>
        <v>#REF!</v>
      </c>
      <c r="E11" s="395" t="e">
        <f>MID(#REF!,5,1)</f>
        <v>#REF!</v>
      </c>
      <c r="F11" s="395" t="e">
        <f>MID(#REF!,6,1)</f>
        <v>#REF!</v>
      </c>
      <c r="G11" s="395" t="e">
        <f>MID(#REF!,7,1)</f>
        <v>#REF!</v>
      </c>
      <c r="H11" s="395" t="e">
        <f>MID(#REF!,8,1)</f>
        <v>#REF!</v>
      </c>
      <c r="I11" s="395" t="e">
        <f>MID(#REF!,9,1)</f>
        <v>#REF!</v>
      </c>
      <c r="J11" s="402" t="e">
        <f>MID(#REF!,10,1)</f>
        <v>#REF!</v>
      </c>
      <c r="K11" s="353"/>
      <c r="L11" s="432" t="e">
        <f>IF(#REF!="x","x"," ")</f>
        <v>#REF!</v>
      </c>
      <c r="M11" s="424" t="s">
        <v>965</v>
      </c>
      <c r="N11" s="426"/>
      <c r="O11" s="426"/>
      <c r="P11" s="426"/>
      <c r="Q11" s="426"/>
      <c r="R11" s="432" t="e">
        <f>IF(#REF!="x","x"," ")</f>
        <v>#REF!</v>
      </c>
      <c r="S11" s="424" t="s">
        <v>966</v>
      </c>
      <c r="T11" s="419"/>
      <c r="U11" s="419"/>
      <c r="V11" s="425"/>
      <c r="W11" s="424" t="s">
        <v>962</v>
      </c>
      <c r="X11" s="419"/>
      <c r="Y11" s="419"/>
      <c r="Z11" s="419"/>
      <c r="AA11" s="419"/>
      <c r="AB11" s="424" t="s">
        <v>963</v>
      </c>
      <c r="AC11" s="419"/>
      <c r="AD11" s="395" t="e">
        <f>MID(#REF!,1,1)</f>
        <v>#REF!</v>
      </c>
      <c r="AE11" s="395" t="e">
        <f>MID(#REF!,2,1)</f>
        <v>#REF!</v>
      </c>
      <c r="AF11" s="395"/>
      <c r="AG11" s="395" t="e">
        <f>MID(#REF!,1,1)</f>
        <v>#REF!</v>
      </c>
      <c r="AH11" s="395" t="e">
        <f>MID(#REF!,2,1)</f>
        <v>#REF!</v>
      </c>
      <c r="AI11" s="395" t="e">
        <f>MID(#REF!,3,1)</f>
        <v>#REF!</v>
      </c>
      <c r="AJ11" s="395" t="e">
        <f>MID(#REF!,4,1)</f>
        <v>#REF!</v>
      </c>
      <c r="AK11" s="425"/>
    </row>
    <row r="12" spans="1:37" s="416" customFormat="1" ht="19.5" customHeight="1" thickBot="1" x14ac:dyDescent="0.3">
      <c r="A12" s="357" t="s">
        <v>964</v>
      </c>
      <c r="B12" s="419"/>
      <c r="C12" s="419"/>
      <c r="D12" s="419"/>
      <c r="E12" s="419"/>
      <c r="F12" s="419"/>
      <c r="G12" s="419"/>
      <c r="H12" s="353"/>
      <c r="I12" s="353"/>
      <c r="J12" s="352"/>
      <c r="K12" s="353"/>
      <c r="L12" s="428" t="e">
        <f>IF(#REF!="x","x", "")</f>
        <v>#REF!</v>
      </c>
      <c r="M12" s="424" t="s">
        <v>968</v>
      </c>
      <c r="N12" s="426"/>
      <c r="O12" s="426"/>
      <c r="P12" s="426"/>
      <c r="Q12" s="426"/>
      <c r="R12" s="429" t="e">
        <f>IF(#REF!="x","x"," ")</f>
        <v>#REF!</v>
      </c>
      <c r="S12" s="424" t="s">
        <v>969</v>
      </c>
      <c r="T12" s="419"/>
      <c r="U12" s="419"/>
      <c r="V12" s="425"/>
      <c r="W12" s="431"/>
      <c r="X12" s="421"/>
      <c r="Y12" s="421"/>
      <c r="Z12" s="421"/>
      <c r="AA12" s="421"/>
      <c r="AB12" s="420" t="s">
        <v>967</v>
      </c>
      <c r="AC12" s="421"/>
      <c r="AD12" s="393" t="e">
        <f>MID(#REF!,1,1)</f>
        <v>#REF!</v>
      </c>
      <c r="AE12" s="393" t="e">
        <f>MID(#REF!,2,1)</f>
        <v>#REF!</v>
      </c>
      <c r="AF12" s="393"/>
      <c r="AG12" s="393" t="e">
        <f>MID(#REF!,1,1)</f>
        <v>#REF!</v>
      </c>
      <c r="AH12" s="393" t="e">
        <f>MID(#REF!,2,1)</f>
        <v>#REF!</v>
      </c>
      <c r="AI12" s="393" t="e">
        <f>MID(#REF!,3,1)</f>
        <v>#REF!</v>
      </c>
      <c r="AJ12" s="393" t="e">
        <f>MID(#REF!,4,1)</f>
        <v>#REF!</v>
      </c>
      <c r="AK12" s="422"/>
    </row>
    <row r="13" spans="1:37" s="416" customFormat="1" ht="19.5" customHeight="1" x14ac:dyDescent="0.2">
      <c r="A13" s="430" t="e">
        <f>LEFT(#REF!,1)</f>
        <v>#REF!</v>
      </c>
      <c r="B13" s="395" t="e">
        <f>MID(#REF!,2,1)</f>
        <v>#REF!</v>
      </c>
      <c r="C13" s="395" t="e">
        <f>MID(#REF!,3,1)</f>
        <v>#REF!</v>
      </c>
      <c r="D13" s="395" t="e">
        <f>MID(#REF!,4,1)</f>
        <v>#REF!</v>
      </c>
      <c r="E13" s="395" t="e">
        <f>MID(#REF!,5,1)</f>
        <v>#REF!</v>
      </c>
      <c r="F13" s="395" t="e">
        <f>MID(#REF!,6,1)</f>
        <v>#REF!</v>
      </c>
      <c r="G13" s="395" t="e">
        <f>MID(#REF!,7,1)</f>
        <v>#REF!</v>
      </c>
      <c r="H13" s="395" t="e">
        <f>MID(#REF!,8,1)</f>
        <v>#REF!</v>
      </c>
      <c r="I13" s="353"/>
      <c r="J13" s="352"/>
      <c r="K13" s="704"/>
      <c r="L13" s="625"/>
      <c r="M13" s="626" t="s">
        <v>1360</v>
      </c>
      <c r="N13" s="625"/>
      <c r="O13" s="625"/>
      <c r="P13" s="625"/>
      <c r="Q13" s="625"/>
      <c r="R13" s="705" t="s">
        <v>972</v>
      </c>
      <c r="S13" s="625"/>
      <c r="T13" s="625"/>
      <c r="U13" s="625"/>
      <c r="V13" s="628"/>
      <c r="W13" s="424" t="s">
        <v>970</v>
      </c>
      <c r="X13" s="419"/>
      <c r="Y13" s="356"/>
      <c r="Z13" s="353"/>
      <c r="AA13" s="353"/>
      <c r="AB13" s="426"/>
      <c r="AC13" s="353"/>
      <c r="AD13" s="428"/>
      <c r="AE13" s="428"/>
      <c r="AF13" s="428"/>
      <c r="AG13" s="428"/>
      <c r="AH13" s="428"/>
      <c r="AI13" s="428"/>
      <c r="AJ13" s="428"/>
      <c r="AK13" s="352"/>
    </row>
    <row r="14" spans="1:37" s="416" customFormat="1" ht="19.5" customHeight="1" x14ac:dyDescent="0.2">
      <c r="A14" s="357" t="s">
        <v>971</v>
      </c>
      <c r="B14" s="419"/>
      <c r="C14" s="419"/>
      <c r="D14" s="419"/>
      <c r="E14" s="419"/>
      <c r="F14" s="419"/>
      <c r="G14" s="419"/>
      <c r="H14" s="419"/>
      <c r="I14" s="353"/>
      <c r="J14" s="352"/>
      <c r="K14" s="353"/>
      <c r="L14" s="432"/>
      <c r="M14" s="424" t="s">
        <v>1669</v>
      </c>
      <c r="N14" s="426"/>
      <c r="O14" s="426"/>
      <c r="P14" s="426"/>
      <c r="Q14" s="426"/>
      <c r="S14" s="426"/>
      <c r="T14" s="419"/>
      <c r="U14" s="419"/>
      <c r="V14" s="425"/>
      <c r="W14" s="424" t="s">
        <v>945</v>
      </c>
      <c r="X14" s="419"/>
      <c r="Y14" s="356"/>
      <c r="Z14" s="353"/>
      <c r="AA14" s="353"/>
      <c r="AB14" s="424" t="s">
        <v>963</v>
      </c>
      <c r="AC14" s="353"/>
      <c r="AD14" s="395" t="e">
        <f>MID(#REF!,1,1)</f>
        <v>#REF!</v>
      </c>
      <c r="AE14" s="395" t="e">
        <f>MID(#REF!,2,1)</f>
        <v>#REF!</v>
      </c>
      <c r="AF14" s="395"/>
      <c r="AG14" s="395" t="e">
        <f>MID(#REF!,1,1)</f>
        <v>#REF!</v>
      </c>
      <c r="AH14" s="395" t="e">
        <f>MID(#REF!,2,1)</f>
        <v>#REF!</v>
      </c>
      <c r="AI14" s="395" t="e">
        <f>MID(#REF!,3,1)</f>
        <v>#REF!</v>
      </c>
      <c r="AJ14" s="395" t="e">
        <f>MID(#REF!,4,1)</f>
        <v>#REF!</v>
      </c>
      <c r="AK14" s="352"/>
    </row>
    <row r="15" spans="1:37" s="416" customFormat="1" ht="19.5" customHeight="1" thickBot="1" x14ac:dyDescent="0.25">
      <c r="A15" s="423" t="e">
        <f>LEFT(#REF!,1)</f>
        <v>#REF!</v>
      </c>
      <c r="B15" s="348" t="e">
        <f>MID(#REF!,2,1)</f>
        <v>#REF!</v>
      </c>
      <c r="C15" s="421" t="s">
        <v>953</v>
      </c>
      <c r="D15" s="348" t="e">
        <f>MID(#REF!,3,1)</f>
        <v>#REF!</v>
      </c>
      <c r="E15" s="348" t="e">
        <f>MID(#REF!,4,1)</f>
        <v>#REF!</v>
      </c>
      <c r="F15" s="372" t="s">
        <v>953</v>
      </c>
      <c r="G15" s="348" t="e">
        <f>MID(#REF!,5,1)</f>
        <v>#REF!</v>
      </c>
      <c r="H15" s="348"/>
      <c r="I15" s="348"/>
      <c r="J15" s="347"/>
      <c r="K15" s="348"/>
      <c r="L15" s="348"/>
      <c r="M15" s="420" t="s">
        <v>1670</v>
      </c>
      <c r="N15" s="348"/>
      <c r="O15" s="348"/>
      <c r="P15" s="348"/>
      <c r="Q15" s="348"/>
      <c r="R15" s="706" t="s">
        <v>972</v>
      </c>
      <c r="S15" s="348"/>
      <c r="T15" s="421"/>
      <c r="U15" s="421"/>
      <c r="V15" s="422"/>
      <c r="W15" s="420" t="s">
        <v>973</v>
      </c>
      <c r="X15" s="421"/>
      <c r="Y15" s="349"/>
      <c r="Z15" s="348"/>
      <c r="AA15" s="348"/>
      <c r="AB15" s="420" t="s">
        <v>967</v>
      </c>
      <c r="AC15" s="348"/>
      <c r="AD15" s="393" t="e">
        <f>MID(#REF!,1,1)</f>
        <v>#REF!</v>
      </c>
      <c r="AE15" s="393" t="e">
        <f>MID(#REF!,2,1)</f>
        <v>#REF!</v>
      </c>
      <c r="AF15" s="393"/>
      <c r="AG15" s="393" t="e">
        <f>MID(#REF!,1,1)</f>
        <v>#REF!</v>
      </c>
      <c r="AH15" s="393" t="e">
        <f>MID(#REF!,2,1)</f>
        <v>#REF!</v>
      </c>
      <c r="AI15" s="393" t="e">
        <f>MID(#REF!,3,1)</f>
        <v>#REF!</v>
      </c>
      <c r="AJ15" s="393" t="e">
        <f>MID(#REF!,4,1)</f>
        <v>#REF!</v>
      </c>
      <c r="AK15" s="347"/>
    </row>
    <row r="16" spans="1:37" s="416" customFormat="1" ht="4.5" customHeight="1" x14ac:dyDescent="0.25">
      <c r="A16" s="419"/>
      <c r="B16" s="419"/>
      <c r="C16" s="419"/>
      <c r="D16" s="419"/>
      <c r="E16" s="419"/>
      <c r="F16" s="417"/>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44"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44" s="416" customFormat="1" ht="16.5" x14ac:dyDescent="0.25">
      <c r="A18" s="418" t="s">
        <v>974</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44" s="416" customFormat="1" ht="19.5" customHeight="1" x14ac:dyDescent="0.25">
      <c r="A19" s="403" t="e">
        <f>+LEFT(#REF!,1)</f>
        <v>#REF!</v>
      </c>
      <c r="B19" s="395" t="e">
        <f>+MID(#REF!,2,1)</f>
        <v>#REF!</v>
      </c>
      <c r="C19" s="395" t="e">
        <f>+MID(#REF!,3,1)</f>
        <v>#REF!</v>
      </c>
      <c r="D19" s="395" t="e">
        <f>+MID(#REF!,4,1)</f>
        <v>#REF!</v>
      </c>
      <c r="E19" s="395" t="e">
        <f>+MID(#REF!,5,1)</f>
        <v>#REF!</v>
      </c>
      <c r="F19" s="395" t="e">
        <f>+MID(#REF!,6,1)</f>
        <v>#REF!</v>
      </c>
      <c r="G19" s="395" t="e">
        <f>+MID(#REF!,7,1)</f>
        <v>#REF!</v>
      </c>
      <c r="H19" s="395" t="e">
        <f>+MID(#REF!,8,1)</f>
        <v>#REF!</v>
      </c>
      <c r="I19" s="395" t="e">
        <f>+MID(#REF!,9,1)</f>
        <v>#REF!</v>
      </c>
      <c r="J19" s="395" t="e">
        <f>+MID(#REF!,10,1)</f>
        <v>#REF!</v>
      </c>
      <c r="K19" s="395" t="e">
        <f>+MID(#REF!,11,1)</f>
        <v>#REF!</v>
      </c>
      <c r="L19" s="395" t="e">
        <f>+MID(#REF!,12,1)</f>
        <v>#REF!</v>
      </c>
      <c r="M19" s="395" t="e">
        <f>+MID(#REF!,13,1)</f>
        <v>#REF!</v>
      </c>
      <c r="N19" s="395" t="e">
        <f>+MID(#REF!,14,1)</f>
        <v>#REF!</v>
      </c>
      <c r="O19" s="395" t="e">
        <f>+MID(#REF!,15,1)</f>
        <v>#REF!</v>
      </c>
      <c r="P19" s="395" t="e">
        <f>+MID(#REF!,16,1)</f>
        <v>#REF!</v>
      </c>
      <c r="Q19" s="395" t="e">
        <f>+MID(#REF!,17,1)</f>
        <v>#REF!</v>
      </c>
      <c r="R19" s="395" t="e">
        <f>+MID(#REF!,18,1)</f>
        <v>#REF!</v>
      </c>
      <c r="S19" s="395" t="e">
        <f>+MID(#REF!,19,1)</f>
        <v>#REF!</v>
      </c>
      <c r="T19" s="395" t="e">
        <f>+MID(#REF!,20,1)</f>
        <v>#REF!</v>
      </c>
      <c r="U19" s="395" t="e">
        <f>+MID(#REF!,21,1)</f>
        <v>#REF!</v>
      </c>
      <c r="V19" s="395" t="e">
        <f>+MID(#REF!,22,1)</f>
        <v>#REF!</v>
      </c>
      <c r="W19" s="395" t="e">
        <f>+MID(#REF!,23,1)</f>
        <v>#REF!</v>
      </c>
      <c r="X19" s="395" t="e">
        <f>+MID(#REF!,24,1)</f>
        <v>#REF!</v>
      </c>
      <c r="Y19" s="395" t="e">
        <f>+MID(#REF!,25,1)</f>
        <v>#REF!</v>
      </c>
      <c r="Z19" s="395" t="e">
        <f>+MID(#REF!,26,1)</f>
        <v>#REF!</v>
      </c>
      <c r="AA19" s="395" t="e">
        <f>+MID(#REF!,27,1)</f>
        <v>#REF!</v>
      </c>
      <c r="AB19" s="395" t="e">
        <f>+MID(#REF!,28,1)</f>
        <v>#REF!</v>
      </c>
      <c r="AC19" s="395" t="e">
        <f>+MID(#REF!,29,1)</f>
        <v>#REF!</v>
      </c>
      <c r="AD19" s="395" t="e">
        <f>+MID(#REF!,30,1)</f>
        <v>#REF!</v>
      </c>
      <c r="AE19" s="395" t="e">
        <f>+MID(#REF!,31,1)</f>
        <v>#REF!</v>
      </c>
      <c r="AF19" s="395" t="e">
        <f>+MID(#REF!,32,1)</f>
        <v>#REF!</v>
      </c>
      <c r="AG19" s="395" t="e">
        <f>+MID(#REF!,33,1)</f>
        <v>#REF!</v>
      </c>
      <c r="AH19" s="395" t="e">
        <f>+MID(#REF!,34,1)</f>
        <v>#REF!</v>
      </c>
      <c r="AI19" s="395" t="e">
        <f>+MID(#REF!,35,1)</f>
        <v>#REF!</v>
      </c>
      <c r="AJ19" s="395" t="e">
        <f>+MID(#REF!,36,1)</f>
        <v>#REF!</v>
      </c>
      <c r="AK19" s="402" t="e">
        <f>+MID(#REF!,37,1)</f>
        <v>#REF!</v>
      </c>
    </row>
    <row r="20" spans="1:44" ht="19.5" customHeight="1" x14ac:dyDescent="0.25">
      <c r="A20" s="403" t="e">
        <f>+MID(#REF!,38,1)</f>
        <v>#REF!</v>
      </c>
      <c r="B20" s="395" t="e">
        <f>+MID(#REF!,39,1)</f>
        <v>#REF!</v>
      </c>
      <c r="C20" s="395" t="e">
        <f>+MID(#REF!,40,1)</f>
        <v>#REF!</v>
      </c>
      <c r="D20" s="395" t="e">
        <f>+MID(#REF!,41,1)</f>
        <v>#REF!</v>
      </c>
      <c r="E20" s="395" t="e">
        <f>+MID(#REF!,42,1)</f>
        <v>#REF!</v>
      </c>
      <c r="F20" s="395" t="e">
        <f>+MID(#REF!,43,1)</f>
        <v>#REF!</v>
      </c>
      <c r="G20" s="395" t="e">
        <f>+MID(#REF!,44,1)</f>
        <v>#REF!</v>
      </c>
      <c r="H20" s="395" t="e">
        <f>+MID(#REF!,45,1)</f>
        <v>#REF!</v>
      </c>
      <c r="I20" s="395" t="e">
        <f>+MID(#REF!,46,1)</f>
        <v>#REF!</v>
      </c>
      <c r="J20" s="395" t="e">
        <f>+MID(#REF!,47,1)</f>
        <v>#REF!</v>
      </c>
      <c r="K20" s="395" t="e">
        <f>+MID(#REF!,48,1)</f>
        <v>#REF!</v>
      </c>
      <c r="L20" s="395" t="e">
        <f>+MID(#REF!,49,1)</f>
        <v>#REF!</v>
      </c>
      <c r="M20" s="395" t="e">
        <f>+MID(#REF!,50,1)</f>
        <v>#REF!</v>
      </c>
      <c r="N20" s="395" t="e">
        <f>+MID(#REF!,51,1)</f>
        <v>#REF!</v>
      </c>
      <c r="O20" s="395" t="e">
        <f>+MID(#REF!,52,1)</f>
        <v>#REF!</v>
      </c>
      <c r="P20" s="395" t="e">
        <f>+MID(#REF!,53,1)</f>
        <v>#REF!</v>
      </c>
      <c r="Q20" s="395" t="e">
        <f>+MID(#REF!,54,1)</f>
        <v>#REF!</v>
      </c>
      <c r="R20" s="395" t="e">
        <f>+MID(#REF!,55,1)</f>
        <v>#REF!</v>
      </c>
      <c r="S20" s="395" t="e">
        <f>+MID(#REF!,56,1)</f>
        <v>#REF!</v>
      </c>
      <c r="T20" s="395" t="e">
        <f>+MID(#REF!,57,1)</f>
        <v>#REF!</v>
      </c>
      <c r="U20" s="395" t="e">
        <f>+MID(#REF!,58,1)</f>
        <v>#REF!</v>
      </c>
      <c r="V20" s="395" t="e">
        <f>+MID(#REF!,59,1)</f>
        <v>#REF!</v>
      </c>
      <c r="W20" s="395" t="e">
        <f>+MID(#REF!,60,1)</f>
        <v>#REF!</v>
      </c>
      <c r="X20" s="395" t="e">
        <f>+MID(#REF!,61,1)</f>
        <v>#REF!</v>
      </c>
      <c r="Y20" s="395" t="e">
        <f>+MID(#REF!,62,1)</f>
        <v>#REF!</v>
      </c>
      <c r="Z20" s="395" t="e">
        <f>+MID(#REF!,63,1)</f>
        <v>#REF!</v>
      </c>
      <c r="AA20" s="395" t="e">
        <f>+MID(#REF!,64,1)</f>
        <v>#REF!</v>
      </c>
      <c r="AB20" s="395" t="e">
        <f>+MID(#REF!,65,1)</f>
        <v>#REF!</v>
      </c>
      <c r="AC20" s="395" t="e">
        <f>+MID(#REF!,66,1)</f>
        <v>#REF!</v>
      </c>
      <c r="AD20" s="395" t="e">
        <f>+MID(#REF!,67,1)</f>
        <v>#REF!</v>
      </c>
      <c r="AE20" s="395" t="e">
        <f>+MID(#REF!,68,1)</f>
        <v>#REF!</v>
      </c>
      <c r="AF20" s="395" t="e">
        <f>+MID(#REF!,69,1)</f>
        <v>#REF!</v>
      </c>
      <c r="AG20" s="395" t="e">
        <f>+MID(#REF!,70,1)</f>
        <v>#REF!</v>
      </c>
      <c r="AH20" s="395" t="e">
        <f>+MID(#REF!,71,1)</f>
        <v>#REF!</v>
      </c>
      <c r="AI20" s="395" t="e">
        <f>+MID(#REF!,72,1)</f>
        <v>#REF!</v>
      </c>
      <c r="AJ20" s="395" t="e">
        <f>+MID(#REF!,73,1)</f>
        <v>#REF!</v>
      </c>
      <c r="AK20" s="402" t="e">
        <f>+MID(#REF!,74,1)</f>
        <v>#REF!</v>
      </c>
    </row>
    <row r="21" spans="1:44" ht="14.25" customHeight="1" x14ac:dyDescent="0.25">
      <c r="A21" s="415"/>
      <c r="B21" s="414"/>
      <c r="C21" s="414"/>
      <c r="D21" s="414"/>
      <c r="E21" s="414"/>
      <c r="F21" s="414"/>
      <c r="G21" s="414"/>
      <c r="H21" s="414"/>
      <c r="I21" s="414"/>
      <c r="J21" s="414"/>
      <c r="K21" s="414"/>
      <c r="L21" s="414"/>
      <c r="M21" s="414"/>
      <c r="N21" s="414"/>
      <c r="O21" s="414"/>
      <c r="P21" s="414"/>
      <c r="Q21" s="414"/>
      <c r="R21" s="414"/>
      <c r="S21" s="414"/>
      <c r="T21" s="414"/>
      <c r="U21" s="414"/>
      <c r="V21" s="414"/>
      <c r="W21" s="413"/>
      <c r="X21" s="413"/>
      <c r="Y21" s="413"/>
      <c r="Z21" s="413"/>
      <c r="AA21" s="413"/>
      <c r="AB21" s="413"/>
      <c r="AC21" s="413"/>
      <c r="AD21" s="413"/>
      <c r="AE21" s="413"/>
      <c r="AF21" s="413"/>
      <c r="AG21" s="413"/>
      <c r="AH21" s="413"/>
      <c r="AI21" s="413"/>
      <c r="AJ21" s="413"/>
      <c r="AK21" s="412"/>
    </row>
    <row r="22" spans="1:44" ht="19.5" hidden="1" customHeight="1" x14ac:dyDescent="0.25">
      <c r="A22" s="411"/>
      <c r="B22" s="410"/>
      <c r="C22" s="410"/>
      <c r="D22" s="410"/>
      <c r="E22" s="410"/>
      <c r="F22" s="410"/>
      <c r="G22" s="410" t="e">
        <f>+MID(#REF!,7,1)</f>
        <v>#REF!</v>
      </c>
      <c r="H22" s="410" t="e">
        <f>+MID(#REF!,8,1)</f>
        <v>#REF!</v>
      </c>
      <c r="I22" s="410" t="e">
        <f>+MID(#REF!,9,1)</f>
        <v>#REF!</v>
      </c>
      <c r="J22" s="410" t="e">
        <f>+MID(#REF!,10,1)</f>
        <v>#REF!</v>
      </c>
      <c r="K22" s="410" t="e">
        <f>+MID(#REF!,11,1)</f>
        <v>#REF!</v>
      </c>
      <c r="L22" s="410" t="e">
        <f>+MID(#REF!,12,1)</f>
        <v>#REF!</v>
      </c>
      <c r="M22" s="410" t="e">
        <f>+MID(#REF!,13,1)</f>
        <v>#REF!</v>
      </c>
      <c r="N22" s="410" t="e">
        <f>+MID(#REF!,14,1)</f>
        <v>#REF!</v>
      </c>
      <c r="O22" s="410" t="e">
        <f>+MID(#REF!,15,1)</f>
        <v>#REF!</v>
      </c>
      <c r="P22" s="410" t="e">
        <f>+MID(#REF!,16,1)</f>
        <v>#REF!</v>
      </c>
      <c r="Q22" s="410" t="e">
        <f>+MID(#REF!,17,1)</f>
        <v>#REF!</v>
      </c>
      <c r="R22" s="410" t="e">
        <f>+MID(#REF!,18,1)</f>
        <v>#REF!</v>
      </c>
      <c r="S22" s="410" t="e">
        <f>+MID(#REF!,19,1)</f>
        <v>#REF!</v>
      </c>
      <c r="T22" s="410" t="e">
        <f>+MID(#REF!,20,1)</f>
        <v>#REF!</v>
      </c>
      <c r="U22" s="410" t="e">
        <f>+MID(#REF!,21,1)</f>
        <v>#REF!</v>
      </c>
      <c r="V22" s="410" t="e">
        <f>+MID(#REF!,22,1)</f>
        <v>#REF!</v>
      </c>
      <c r="W22" s="410" t="e">
        <f>+MID(#REF!,23,1)</f>
        <v>#REF!</v>
      </c>
      <c r="X22" s="410" t="e">
        <f>+MID(#REF!,24,1)</f>
        <v>#REF!</v>
      </c>
      <c r="Y22" s="410" t="e">
        <f>+MID(#REF!,25,1)</f>
        <v>#REF!</v>
      </c>
      <c r="Z22" s="410" t="e">
        <f>+MID(#REF!,26,1)</f>
        <v>#REF!</v>
      </c>
      <c r="AA22" s="410" t="e">
        <f>+MID(#REF!,27,1)</f>
        <v>#REF!</v>
      </c>
      <c r="AB22" s="410" t="e">
        <f>+MID(#REF!,28,1)</f>
        <v>#REF!</v>
      </c>
      <c r="AC22" s="410" t="e">
        <f>+MID(#REF!,29,1)</f>
        <v>#REF!</v>
      </c>
      <c r="AD22" s="410" t="e">
        <f>+MID(#REF!,30,1)</f>
        <v>#REF!</v>
      </c>
      <c r="AE22" s="410" t="e">
        <f>+MID(#REF!,31,1)</f>
        <v>#REF!</v>
      </c>
      <c r="AF22" s="410" t="e">
        <f>+MID(#REF!,32,1)</f>
        <v>#REF!</v>
      </c>
      <c r="AG22" s="410" t="e">
        <f>+MID(#REF!,33,1)</f>
        <v>#REF!</v>
      </c>
      <c r="AH22" s="410" t="e">
        <f>+MID(#REF!,34,1)</f>
        <v>#REF!</v>
      </c>
      <c r="AI22" s="410" t="e">
        <f>+MID(#REF!,35,1)</f>
        <v>#REF!</v>
      </c>
      <c r="AJ22" s="410" t="e">
        <f>+MID(#REF!,36,1)</f>
        <v>#REF!</v>
      </c>
      <c r="AK22" s="409" t="e">
        <f>+MID(#REF!,37,1)</f>
        <v>#REF!</v>
      </c>
    </row>
    <row r="23" spans="1:44" s="404" customFormat="1" ht="12" customHeight="1" x14ac:dyDescent="0.25">
      <c r="A23" s="408" t="s">
        <v>975</v>
      </c>
      <c r="B23" s="407"/>
      <c r="C23" s="407"/>
      <c r="D23" s="407"/>
      <c r="E23" s="407"/>
      <c r="F23" s="407"/>
      <c r="G23" s="407"/>
      <c r="H23" s="407"/>
      <c r="I23" s="407"/>
      <c r="J23" s="407"/>
      <c r="K23" s="407"/>
      <c r="L23" s="407"/>
      <c r="M23" s="407"/>
      <c r="N23" s="407"/>
      <c r="O23" s="407"/>
      <c r="P23" s="407"/>
      <c r="Q23" s="407"/>
      <c r="R23" s="407"/>
      <c r="S23" s="407"/>
      <c r="T23" s="407"/>
      <c r="U23" s="407"/>
      <c r="V23" s="407"/>
      <c r="W23" s="406"/>
      <c r="X23" s="406"/>
      <c r="Y23" s="406"/>
      <c r="Z23" s="406"/>
      <c r="AA23" s="406"/>
      <c r="AB23" s="406"/>
      <c r="AC23" s="406"/>
      <c r="AD23" s="406"/>
      <c r="AE23" s="406"/>
      <c r="AF23" s="406"/>
      <c r="AG23" s="406"/>
      <c r="AH23" s="406"/>
      <c r="AI23" s="406"/>
      <c r="AJ23" s="406"/>
      <c r="AK23" s="405"/>
    </row>
    <row r="24" spans="1:44" x14ac:dyDescent="0.25">
      <c r="A24" s="400" t="s">
        <v>976</v>
      </c>
      <c r="B24" s="699"/>
      <c r="C24" s="699"/>
      <c r="D24" s="699"/>
      <c r="E24" s="699"/>
      <c r="F24" s="699"/>
      <c r="G24" s="699"/>
      <c r="H24" s="699"/>
      <c r="I24" s="699"/>
      <c r="J24" s="699"/>
      <c r="K24" s="699"/>
      <c r="L24" s="699"/>
      <c r="M24" s="699"/>
      <c r="N24" s="699"/>
      <c r="O24" s="699"/>
      <c r="P24" s="699"/>
      <c r="Q24" s="699"/>
      <c r="R24" s="699"/>
      <c r="S24" s="699"/>
      <c r="T24" s="699"/>
      <c r="U24" s="699"/>
      <c r="V24" s="699"/>
      <c r="W24" s="353"/>
      <c r="X24" s="353"/>
      <c r="Y24" s="353"/>
      <c r="Z24" s="353"/>
      <c r="AA24" s="353"/>
      <c r="AB24" s="699"/>
      <c r="AC24" s="353"/>
      <c r="AD24" s="356" t="s">
        <v>977</v>
      </c>
      <c r="AE24" s="353"/>
      <c r="AF24" s="353"/>
      <c r="AG24" s="353"/>
      <c r="AH24" s="353"/>
      <c r="AI24" s="353"/>
      <c r="AJ24" s="353"/>
      <c r="AK24" s="352"/>
    </row>
    <row r="25" spans="1:44" ht="19.5" customHeight="1" x14ac:dyDescent="0.25">
      <c r="A25" s="403" t="e">
        <f>+LEFT(#REF!,1)</f>
        <v>#REF!</v>
      </c>
      <c r="B25" s="395" t="e">
        <f>+MID(#REF!,2,1)</f>
        <v>#REF!</v>
      </c>
      <c r="C25" s="395" t="e">
        <f>+MID(#REF!,3,1)</f>
        <v>#REF!</v>
      </c>
      <c r="D25" s="395" t="e">
        <f>+MID(#REF!,4,1)</f>
        <v>#REF!</v>
      </c>
      <c r="E25" s="395" t="e">
        <f>+MID(#REF!,5,1)</f>
        <v>#REF!</v>
      </c>
      <c r="F25" s="395" t="e">
        <f>+MID(#REF!,6,1)</f>
        <v>#REF!</v>
      </c>
      <c r="G25" s="395" t="e">
        <f>+MID(#REF!,7,1)</f>
        <v>#REF!</v>
      </c>
      <c r="H25" s="395" t="e">
        <f>+MID(#REF!,8,1)</f>
        <v>#REF!</v>
      </c>
      <c r="I25" s="395" t="e">
        <f>+MID(#REF!,9,1)</f>
        <v>#REF!</v>
      </c>
      <c r="J25" s="395" t="e">
        <f>+MID(#REF!,10,1)</f>
        <v>#REF!</v>
      </c>
      <c r="K25" s="395" t="e">
        <f>+MID(#REF!,11,1)</f>
        <v>#REF!</v>
      </c>
      <c r="L25" s="395" t="e">
        <f>+MID(#REF!,12,1)</f>
        <v>#REF!</v>
      </c>
      <c r="M25" s="395" t="e">
        <f>+MID(#REF!,13,1)</f>
        <v>#REF!</v>
      </c>
      <c r="N25" s="395" t="e">
        <f>+MID(#REF!,14,1)</f>
        <v>#REF!</v>
      </c>
      <c r="O25" s="395" t="e">
        <f>+MID(#REF!,15,1)</f>
        <v>#REF!</v>
      </c>
      <c r="P25" s="395" t="e">
        <f>+MID(#REF!,16,1)</f>
        <v>#REF!</v>
      </c>
      <c r="Q25" s="395" t="e">
        <f>+MID(#REF!,17,1)</f>
        <v>#REF!</v>
      </c>
      <c r="R25" s="395" t="e">
        <f>+MID(#REF!,18,1)</f>
        <v>#REF!</v>
      </c>
      <c r="S25" s="395" t="e">
        <f>+MID(#REF!,19,1)</f>
        <v>#REF!</v>
      </c>
      <c r="T25" s="395" t="e">
        <f>+MID(#REF!,20,1)</f>
        <v>#REF!</v>
      </c>
      <c r="U25" s="395" t="e">
        <f>+MID(#REF!,21,1)</f>
        <v>#REF!</v>
      </c>
      <c r="V25" s="395" t="e">
        <f>+MID(#REF!,22,1)</f>
        <v>#REF!</v>
      </c>
      <c r="W25" s="395" t="e">
        <f>+MID(#REF!,23,1)</f>
        <v>#REF!</v>
      </c>
      <c r="X25" s="395" t="e">
        <f>+MID(#REF!,24,1)</f>
        <v>#REF!</v>
      </c>
      <c r="Y25" s="395" t="e">
        <f>+MID(#REF!,25,1)</f>
        <v>#REF!</v>
      </c>
      <c r="Z25" s="395" t="e">
        <f>+MID(#REF!,26,1)</f>
        <v>#REF!</v>
      </c>
      <c r="AA25" s="395" t="e">
        <f>+MID(#REF!,27,1)</f>
        <v>#REF!</v>
      </c>
      <c r="AB25" s="395" t="e">
        <f>+MID(#REF!,28,1)</f>
        <v>#REF!</v>
      </c>
      <c r="AC25" s="397"/>
      <c r="AD25" s="395" t="e">
        <f>+LEFT(#REF!,1)</f>
        <v>#REF!</v>
      </c>
      <c r="AE25" s="395" t="e">
        <f>+MID(#REF!,2,1)</f>
        <v>#REF!</v>
      </c>
      <c r="AF25" s="395" t="e">
        <f>+MID(#REF!,3,1)</f>
        <v>#REF!</v>
      </c>
      <c r="AG25" s="395" t="e">
        <f>+MID(#REF!,4,1)</f>
        <v>#REF!</v>
      </c>
      <c r="AH25" s="395" t="e">
        <f>+MID(#REF!,5,1)</f>
        <v>#REF!</v>
      </c>
      <c r="AI25" s="395" t="e">
        <f>+MID(#REF!,6,1)</f>
        <v>#REF!</v>
      </c>
      <c r="AJ25" s="395" t="e">
        <f>+MID(#REF!,7,1)</f>
        <v>#REF!</v>
      </c>
      <c r="AK25" s="402" t="e">
        <f>+MID(#REF!,8,1)</f>
        <v>#REF!</v>
      </c>
      <c r="AR25" s="723"/>
    </row>
    <row r="26" spans="1:44" x14ac:dyDescent="0.25">
      <c r="A26" s="400" t="s">
        <v>978</v>
      </c>
      <c r="B26" s="717"/>
      <c r="C26" s="717"/>
      <c r="D26" s="717"/>
      <c r="E26" s="717"/>
      <c r="F26" s="717"/>
      <c r="G26" s="399" t="s">
        <v>979</v>
      </c>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44" s="401" customFormat="1" ht="19.5" customHeight="1" x14ac:dyDescent="0.25">
      <c r="A27" s="403" t="e">
        <f>+LEFT(#REF!,1)</f>
        <v>#REF!</v>
      </c>
      <c r="B27" s="395" t="e">
        <f>+MID(#REF!,2,1)</f>
        <v>#REF!</v>
      </c>
      <c r="C27" s="395" t="e">
        <f>+MID(#REF!,3,1)</f>
        <v>#REF!</v>
      </c>
      <c r="D27" s="395" t="e">
        <f>+MID(#REF!,4,1)</f>
        <v>#REF!</v>
      </c>
      <c r="E27" s="395" t="e">
        <f>+MID(#REF!,5,1)</f>
        <v>#REF!</v>
      </c>
      <c r="F27" s="395"/>
      <c r="G27" s="395" t="e">
        <f>+LEFT(#REF!,1)</f>
        <v>#REF!</v>
      </c>
      <c r="H27" s="395" t="e">
        <f>+MID(#REF!,2,1)</f>
        <v>#REF!</v>
      </c>
      <c r="I27" s="395" t="e">
        <f>+MID(#REF!,3,1)</f>
        <v>#REF!</v>
      </c>
      <c r="J27" s="395" t="e">
        <f>+MID(#REF!,4,1)</f>
        <v>#REF!</v>
      </c>
      <c r="K27" s="395" t="e">
        <f>+MID(#REF!,5,1)</f>
        <v>#REF!</v>
      </c>
      <c r="L27" s="395" t="e">
        <f>+MID(#REF!,6,1)</f>
        <v>#REF!</v>
      </c>
      <c r="M27" s="395" t="e">
        <f>+MID(#REF!,7,1)</f>
        <v>#REF!</v>
      </c>
      <c r="N27" s="395" t="e">
        <f>+MID(#REF!,8,1)</f>
        <v>#REF!</v>
      </c>
      <c r="O27" s="395" t="e">
        <f>+MID(#REF!,9,1)</f>
        <v>#REF!</v>
      </c>
      <c r="P27" s="395" t="e">
        <f>+MID(#REF!,10,1)</f>
        <v>#REF!</v>
      </c>
      <c r="Q27" s="395" t="e">
        <f>+MID(#REF!,11,1)</f>
        <v>#REF!</v>
      </c>
      <c r="R27" s="395" t="e">
        <f>+MID(#REF!,12,1)</f>
        <v>#REF!</v>
      </c>
      <c r="S27" s="395" t="e">
        <f>+MID(#REF!,13,1)</f>
        <v>#REF!</v>
      </c>
      <c r="T27" s="395" t="e">
        <f>+MID(#REF!,14,1)</f>
        <v>#REF!</v>
      </c>
      <c r="U27" s="395" t="e">
        <f>+MID(#REF!,15,1)</f>
        <v>#REF!</v>
      </c>
      <c r="V27" s="395" t="e">
        <f>+MID(#REF!,16,1)</f>
        <v>#REF!</v>
      </c>
      <c r="W27" s="395" t="e">
        <f>+MID(#REF!,17,1)</f>
        <v>#REF!</v>
      </c>
      <c r="X27" s="395" t="e">
        <f>+MID(#REF!,18,1)</f>
        <v>#REF!</v>
      </c>
      <c r="Y27" s="395" t="e">
        <f>+MID(#REF!,19,1)</f>
        <v>#REF!</v>
      </c>
      <c r="Z27" s="395" t="e">
        <f>+MID(#REF!,20,1)</f>
        <v>#REF!</v>
      </c>
      <c r="AA27" s="395" t="e">
        <f>+MID(#REF!,21,1)</f>
        <v>#REF!</v>
      </c>
      <c r="AB27" s="395" t="e">
        <f>+MID(#REF!,22,1)</f>
        <v>#REF!</v>
      </c>
      <c r="AC27" s="395" t="e">
        <f>+MID(#REF!,23,1)</f>
        <v>#REF!</v>
      </c>
      <c r="AD27" s="395" t="e">
        <f>+MID(#REF!,24,1)</f>
        <v>#REF!</v>
      </c>
      <c r="AE27" s="395" t="e">
        <f>+MID(#REF!,25,1)</f>
        <v>#REF!</v>
      </c>
      <c r="AF27" s="395" t="e">
        <f>+MID(#REF!,26,1)</f>
        <v>#REF!</v>
      </c>
      <c r="AG27" s="395" t="e">
        <f>+MID(#REF!,27,1)</f>
        <v>#REF!</v>
      </c>
      <c r="AH27" s="395" t="e">
        <f>+MID(#REF!,28,1)</f>
        <v>#REF!</v>
      </c>
      <c r="AI27" s="395" t="e">
        <f>+MID(#REF!,29,1)</f>
        <v>#REF!</v>
      </c>
      <c r="AJ27" s="395" t="e">
        <f>+MID(#REF!,30,1)</f>
        <v>#REF!</v>
      </c>
      <c r="AK27" s="402" t="e">
        <f>+MID(#REF!,31,1)</f>
        <v>#REF!</v>
      </c>
    </row>
    <row r="28" spans="1:44" x14ac:dyDescent="0.25">
      <c r="A28" s="400" t="s">
        <v>980</v>
      </c>
      <c r="B28" s="717"/>
      <c r="C28" s="717"/>
      <c r="D28" s="717"/>
      <c r="E28" s="717"/>
      <c r="F28" s="717"/>
      <c r="G28" s="399"/>
      <c r="H28" s="399"/>
      <c r="I28" s="399"/>
      <c r="J28" s="399"/>
      <c r="K28" s="399"/>
      <c r="L28" s="399"/>
      <c r="M28" s="399"/>
      <c r="N28" s="717"/>
      <c r="O28" s="399" t="s">
        <v>981</v>
      </c>
      <c r="P28" s="399"/>
      <c r="Q28" s="399"/>
      <c r="R28" s="399"/>
      <c r="S28" s="399"/>
      <c r="T28" s="399"/>
      <c r="U28" s="399"/>
      <c r="V28" s="399"/>
      <c r="W28" s="399"/>
      <c r="X28" s="399"/>
      <c r="Y28" s="399"/>
      <c r="Z28" s="399"/>
      <c r="AA28" s="399"/>
      <c r="AB28" s="399"/>
      <c r="AC28" s="399"/>
      <c r="AD28" s="399"/>
      <c r="AE28" s="353"/>
      <c r="AF28" s="353"/>
      <c r="AG28" s="353"/>
      <c r="AH28" s="353"/>
      <c r="AI28" s="353"/>
      <c r="AJ28" s="353"/>
      <c r="AK28" s="352"/>
    </row>
    <row r="29" spans="1:44" ht="19.5" customHeight="1" x14ac:dyDescent="0.25">
      <c r="A29" s="398">
        <v>0</v>
      </c>
      <c r="B29" s="395" t="e">
        <f>+LEFT(#REF!,1)</f>
        <v>#REF!</v>
      </c>
      <c r="C29" s="395" t="e">
        <f>+MID(#REF!,2,1)</f>
        <v>#REF!</v>
      </c>
      <c r="D29" s="395" t="e">
        <f>+MID(#REF!,3,1)</f>
        <v>#REF!</v>
      </c>
      <c r="E29" s="395" t="s">
        <v>982</v>
      </c>
      <c r="F29" s="395" t="e">
        <f>+LEFT(#REF!,1)</f>
        <v>#REF!</v>
      </c>
      <c r="G29" s="395" t="e">
        <f>+MID(#REF!,2,1)</f>
        <v>#REF!</v>
      </c>
      <c r="H29" s="395" t="e">
        <f>+MID(#REF!,3,1)</f>
        <v>#REF!</v>
      </c>
      <c r="I29" s="395" t="e">
        <f>+MID(#REF!,4,1)</f>
        <v>#REF!</v>
      </c>
      <c r="J29" s="395" t="e">
        <f>+MID(#REF!,5,1)</f>
        <v>#REF!</v>
      </c>
      <c r="K29" s="395" t="e">
        <f>+MID(#REF!,6,1)</f>
        <v>#REF!</v>
      </c>
      <c r="L29" s="395" t="e">
        <f>+MID(#REF!,7,1)</f>
        <v>#REF!</v>
      </c>
      <c r="M29" s="395" t="e">
        <f>+MID(#REF!,8,1)</f>
        <v>#REF!</v>
      </c>
      <c r="N29" s="397"/>
      <c r="O29" s="396">
        <v>0</v>
      </c>
      <c r="P29" s="395" t="e">
        <f>+LEFT(#REF!,1)</f>
        <v>#REF!</v>
      </c>
      <c r="Q29" s="395" t="e">
        <f>+MID(#REF!,2,1)</f>
        <v>#REF!</v>
      </c>
      <c r="R29" s="395" t="e">
        <f>+MID(#REF!,3,1)</f>
        <v>#REF!</v>
      </c>
      <c r="S29" s="395" t="s">
        <v>982</v>
      </c>
      <c r="T29" s="395" t="e">
        <f>+LEFT(#REF!,1)</f>
        <v>#REF!</v>
      </c>
      <c r="U29" s="395" t="e">
        <f>+MID(#REF!,2,1)</f>
        <v>#REF!</v>
      </c>
      <c r="V29" s="395" t="e">
        <f>+MID(#REF!,3,1)</f>
        <v>#REF!</v>
      </c>
      <c r="W29" s="395" t="e">
        <f>+MID(#REF!,4,1)</f>
        <v>#REF!</v>
      </c>
      <c r="X29" s="395" t="e">
        <f>+MID(#REF!,5,1)</f>
        <v>#REF!</v>
      </c>
      <c r="Y29" s="395" t="e">
        <f>+MID(#REF!,6,1)</f>
        <v>#REF!</v>
      </c>
      <c r="Z29" s="395" t="e">
        <f>+MID(#REF!,7,1)</f>
        <v>#REF!</v>
      </c>
      <c r="AA29" s="395" t="e">
        <f>+MID(#REF!,8,1)</f>
        <v>#REF!</v>
      </c>
      <c r="AB29" s="395"/>
      <c r="AC29" s="395"/>
      <c r="AD29" s="395"/>
      <c r="AE29" s="353"/>
      <c r="AF29" s="353"/>
      <c r="AG29" s="353" t="s">
        <v>983</v>
      </c>
      <c r="AH29" s="353"/>
      <c r="AI29" s="353"/>
      <c r="AJ29" s="353"/>
      <c r="AK29" s="352"/>
    </row>
    <row r="30" spans="1:44" s="345" customFormat="1" x14ac:dyDescent="0.25">
      <c r="A30" s="357" t="s">
        <v>984</v>
      </c>
      <c r="B30" s="356"/>
      <c r="C30" s="356"/>
      <c r="D30" s="356"/>
      <c r="E30" s="356"/>
      <c r="F30" s="356"/>
      <c r="G30" s="356"/>
      <c r="H30" s="356"/>
      <c r="I30" s="356"/>
      <c r="J30" s="356"/>
      <c r="K30" s="356"/>
      <c r="L30" s="356"/>
      <c r="M30" s="356"/>
      <c r="N30" s="356"/>
      <c r="O30" s="356"/>
      <c r="P30" s="356"/>
      <c r="Q30" s="356"/>
      <c r="R30" s="356"/>
      <c r="S30" s="356"/>
      <c r="T30" s="356"/>
      <c r="U30" s="356"/>
      <c r="V30" s="356"/>
      <c r="W30" s="353"/>
      <c r="X30" s="353"/>
      <c r="Y30" s="353"/>
      <c r="Z30" s="353"/>
      <c r="AA30" s="353"/>
      <c r="AB30" s="353"/>
      <c r="AC30" s="353"/>
      <c r="AD30" s="353"/>
      <c r="AE30" s="353"/>
      <c r="AF30" s="353"/>
      <c r="AG30" s="353"/>
      <c r="AH30" s="353"/>
      <c r="AI30" s="353"/>
      <c r="AJ30" s="353"/>
      <c r="AK30" s="352"/>
    </row>
    <row r="31" spans="1:44" ht="19.5" customHeight="1" thickBot="1" x14ac:dyDescent="0.3">
      <c r="A31" s="394" t="e">
        <f>+LEFT(#REF!,1)</f>
        <v>#REF!</v>
      </c>
      <c r="B31" s="393" t="e">
        <f>+MID(#REF!,2,1)</f>
        <v>#REF!</v>
      </c>
      <c r="C31" s="393" t="e">
        <f>+MID(#REF!,3,1)</f>
        <v>#REF!</v>
      </c>
      <c r="D31" s="393" t="e">
        <f>+MID(#REF!,4,1)</f>
        <v>#REF!</v>
      </c>
      <c r="E31" s="393" t="e">
        <f>+MID(#REF!,5,1)</f>
        <v>#REF!</v>
      </c>
      <c r="F31" s="393" t="e">
        <f>+MID(#REF!,6,1)</f>
        <v>#REF!</v>
      </c>
      <c r="G31" s="393" t="e">
        <f>+MID(#REF!,7,1)</f>
        <v>#REF!</v>
      </c>
      <c r="H31" s="393" t="e">
        <f>+MID(#REF!,8,1)</f>
        <v>#REF!</v>
      </c>
      <c r="I31" s="393" t="e">
        <f>+MID(#REF!,9,1)</f>
        <v>#REF!</v>
      </c>
      <c r="J31" s="393" t="e">
        <f>+MID(#REF!,10,1)</f>
        <v>#REF!</v>
      </c>
      <c r="K31" s="393" t="e">
        <f>+MID(#REF!,11,1)</f>
        <v>#REF!</v>
      </c>
      <c r="L31" s="393" t="e">
        <f>+MID(#REF!,12,1)</f>
        <v>#REF!</v>
      </c>
      <c r="M31" s="393" t="e">
        <f>+MID(#REF!,13,1)</f>
        <v>#REF!</v>
      </c>
      <c r="N31" s="393" t="e">
        <f>+MID(#REF!,14,1)</f>
        <v>#REF!</v>
      </c>
      <c r="O31" s="393" t="e">
        <f>+MID(#REF!,15,1)</f>
        <v>#REF!</v>
      </c>
      <c r="P31" s="393" t="e">
        <f>+MID(#REF!,16,1)</f>
        <v>#REF!</v>
      </c>
      <c r="Q31" s="393" t="e">
        <f>+MID(#REF!,17,1)</f>
        <v>#REF!</v>
      </c>
      <c r="R31" s="393" t="e">
        <f>+MID(#REF!,18,1)</f>
        <v>#REF!</v>
      </c>
      <c r="S31" s="393" t="e">
        <f>+MID(#REF!,19,1)</f>
        <v>#REF!</v>
      </c>
      <c r="T31" s="393" t="e">
        <f>+MID(#REF!,20,1)</f>
        <v>#REF!</v>
      </c>
      <c r="U31" s="393" t="e">
        <f>+MID(#REF!,21,1)</f>
        <v>#REF!</v>
      </c>
      <c r="V31" s="393" t="e">
        <f>+MID(#REF!,22,1)</f>
        <v>#REF!</v>
      </c>
      <c r="W31" s="393" t="e">
        <f>+MID(#REF!,23,1)</f>
        <v>#REF!</v>
      </c>
      <c r="X31" s="393" t="e">
        <f>+MID(#REF!,24,1)</f>
        <v>#REF!</v>
      </c>
      <c r="Y31" s="393" t="e">
        <f>+MID(#REF!,25,1)</f>
        <v>#REF!</v>
      </c>
      <c r="Z31" s="393" t="e">
        <f>+MID(#REF!,26,1)</f>
        <v>#REF!</v>
      </c>
      <c r="AA31" s="393" t="e">
        <f>+MID(#REF!,27,1)</f>
        <v>#REF!</v>
      </c>
      <c r="AB31" s="393" t="e">
        <f>+MID(#REF!,28,1)</f>
        <v>#REF!</v>
      </c>
      <c r="AC31" s="393" t="e">
        <f>+MID(#REF!,29,1)</f>
        <v>#REF!</v>
      </c>
      <c r="AD31" s="393" t="e">
        <f>+MID(#REF!,30,1)</f>
        <v>#REF!</v>
      </c>
      <c r="AE31" s="393" t="e">
        <f>+MID(#REF!,31,1)</f>
        <v>#REF!</v>
      </c>
      <c r="AF31" s="393" t="e">
        <f>+MID(#REF!,32,1)</f>
        <v>#REF!</v>
      </c>
      <c r="AG31" s="393" t="e">
        <f>+MID(#REF!,33,1)</f>
        <v>#REF!</v>
      </c>
      <c r="AH31" s="393" t="e">
        <f>+MID(#REF!,34,1)</f>
        <v>#REF!</v>
      </c>
      <c r="AI31" s="393" t="e">
        <f>+MID(#REF!,35,1)</f>
        <v>#REF!</v>
      </c>
      <c r="AJ31" s="393" t="e">
        <f>+MID(#REF!,36,1)</f>
        <v>#REF!</v>
      </c>
      <c r="AK31" s="392" t="e">
        <f>+MID(#REF!,37,1)</f>
        <v>#REF!</v>
      </c>
    </row>
    <row r="32" spans="1:44" s="345" customFormat="1" ht="4.5" customHeight="1" thickBot="1" x14ac:dyDescent="0.3">
      <c r="W32" s="346"/>
      <c r="X32" s="346"/>
      <c r="Y32" s="346"/>
      <c r="Z32" s="346"/>
      <c r="AA32" s="346"/>
      <c r="AB32" s="346"/>
      <c r="AC32" s="346"/>
      <c r="AD32" s="346"/>
      <c r="AE32" s="346"/>
      <c r="AF32" s="346"/>
      <c r="AG32" s="346"/>
      <c r="AH32" s="346"/>
      <c r="AI32" s="346"/>
      <c r="AJ32" s="346"/>
      <c r="AK32" s="346"/>
    </row>
    <row r="33" spans="1:37" s="388" customFormat="1" ht="12.75" customHeight="1" x14ac:dyDescent="0.25">
      <c r="A33" s="391" t="s">
        <v>985</v>
      </c>
      <c r="B33" s="390"/>
      <c r="C33" s="390"/>
      <c r="D33" s="390"/>
      <c r="E33" s="390"/>
      <c r="F33" s="390"/>
      <c r="G33" s="390"/>
      <c r="H33" s="390"/>
      <c r="I33" s="390"/>
      <c r="J33" s="390"/>
      <c r="K33" s="389"/>
      <c r="L33" s="1305" t="s">
        <v>1672</v>
      </c>
      <c r="M33" s="1306"/>
      <c r="N33" s="1306"/>
      <c r="O33" s="1306"/>
      <c r="P33" s="1306"/>
      <c r="Q33" s="1306"/>
      <c r="R33" s="1306"/>
      <c r="S33" s="1306"/>
      <c r="T33" s="1307"/>
      <c r="U33" s="1306" t="s">
        <v>987</v>
      </c>
      <c r="V33" s="1306"/>
      <c r="W33" s="1306"/>
      <c r="X33" s="1306"/>
      <c r="Y33" s="1306"/>
      <c r="Z33" s="1306"/>
      <c r="AA33" s="1306"/>
      <c r="AB33" s="1307"/>
      <c r="AC33" s="1305" t="s">
        <v>1671</v>
      </c>
      <c r="AD33" s="1306"/>
      <c r="AE33" s="1306"/>
      <c r="AF33" s="1306"/>
      <c r="AG33" s="1306"/>
      <c r="AH33" s="1306"/>
      <c r="AI33" s="1306"/>
      <c r="AJ33" s="1306"/>
      <c r="AK33" s="1311"/>
    </row>
    <row r="34" spans="1:37" s="345" customFormat="1" ht="19.5" customHeight="1" x14ac:dyDescent="0.25">
      <c r="A34" s="374" t="e">
        <f>LEFT(TEXT(#REF!,"dd.m.yyyy"),1)</f>
        <v>#REF!</v>
      </c>
      <c r="B34" s="373" t="e">
        <f>MID(TEXT(#REF!,"dd.mm.yyyy"),2,1)</f>
        <v>#REF!</v>
      </c>
      <c r="C34" s="372" t="s">
        <v>953</v>
      </c>
      <c r="D34" s="373" t="e">
        <f>MID(TEXT(#REF!,"dd.mm.yyyy"),4,1)</f>
        <v>#REF!</v>
      </c>
      <c r="E34" s="373" t="e">
        <f>MID(TEXT(#REF!,"dd.mm.yyyy"),5,1)</f>
        <v>#REF!</v>
      </c>
      <c r="F34" s="372" t="s">
        <v>953</v>
      </c>
      <c r="G34" s="371" t="e">
        <f>MID(TEXT(#REF!,"dd.mm.yyyy"),7,1)</f>
        <v>#REF!</v>
      </c>
      <c r="H34" s="371" t="e">
        <f>MID(TEXT(#REF!,"dd.mm.yyyy"),8,1)</f>
        <v>#REF!</v>
      </c>
      <c r="I34" s="371" t="e">
        <f>MID(TEXT(#REF!,"dd.mm.yyyy"),9,1)</f>
        <v>#REF!</v>
      </c>
      <c r="J34" s="371" t="e">
        <f>MID(TEXT(#REF!,"dd.mm.yyyy"),10,1)</f>
        <v>#REF!</v>
      </c>
      <c r="K34" s="387"/>
      <c r="L34" s="1308"/>
      <c r="M34" s="1309"/>
      <c r="N34" s="1309"/>
      <c r="O34" s="1309"/>
      <c r="P34" s="1309"/>
      <c r="Q34" s="1309"/>
      <c r="R34" s="1309"/>
      <c r="S34" s="1309"/>
      <c r="T34" s="1310"/>
      <c r="U34" s="1309"/>
      <c r="V34" s="1309"/>
      <c r="W34" s="1309"/>
      <c r="X34" s="1309"/>
      <c r="Y34" s="1309"/>
      <c r="Z34" s="1309"/>
      <c r="AA34" s="1309"/>
      <c r="AB34" s="1310"/>
      <c r="AC34" s="1308"/>
      <c r="AD34" s="1309"/>
      <c r="AE34" s="1309"/>
      <c r="AF34" s="1309"/>
      <c r="AG34" s="1309"/>
      <c r="AH34" s="1309"/>
      <c r="AI34" s="1309"/>
      <c r="AJ34" s="1309"/>
      <c r="AK34" s="1312"/>
    </row>
    <row r="35" spans="1:37" s="345" customFormat="1" ht="12.75" customHeight="1" x14ac:dyDescent="0.25">
      <c r="A35" s="386"/>
      <c r="B35" s="385"/>
      <c r="C35" s="385"/>
      <c r="D35" s="385"/>
      <c r="E35" s="385"/>
      <c r="F35" s="385"/>
      <c r="G35" s="384"/>
      <c r="H35" s="384"/>
      <c r="I35" s="384"/>
      <c r="J35" s="384"/>
      <c r="K35" s="383"/>
      <c r="L35" s="1308"/>
      <c r="M35" s="1309"/>
      <c r="N35" s="1309"/>
      <c r="O35" s="1309"/>
      <c r="P35" s="1309"/>
      <c r="Q35" s="1309"/>
      <c r="R35" s="1309"/>
      <c r="S35" s="1309"/>
      <c r="T35" s="1310"/>
      <c r="U35" s="1309"/>
      <c r="V35" s="1309"/>
      <c r="W35" s="1309"/>
      <c r="X35" s="1309"/>
      <c r="Y35" s="1309"/>
      <c r="Z35" s="1309"/>
      <c r="AA35" s="1309"/>
      <c r="AB35" s="1310"/>
      <c r="AC35" s="1308"/>
      <c r="AD35" s="1309"/>
      <c r="AE35" s="1309"/>
      <c r="AF35" s="1309"/>
      <c r="AG35" s="1309"/>
      <c r="AH35" s="1309"/>
      <c r="AI35" s="1309"/>
      <c r="AJ35" s="1309"/>
      <c r="AK35" s="1312"/>
    </row>
    <row r="36" spans="1:37" s="345" customFormat="1" x14ac:dyDescent="0.2">
      <c r="A36" s="357" t="s">
        <v>989</v>
      </c>
      <c r="B36" s="356"/>
      <c r="C36" s="356"/>
      <c r="D36" s="356"/>
      <c r="E36" s="356"/>
      <c r="F36" s="356"/>
      <c r="G36" s="382"/>
      <c r="H36" s="382"/>
      <c r="I36" s="382"/>
      <c r="J36" s="382"/>
      <c r="K36" s="381"/>
      <c r="L36" s="380"/>
      <c r="M36" s="380"/>
      <c r="N36" s="380"/>
      <c r="O36" s="380"/>
      <c r="P36" s="380"/>
      <c r="Q36" s="380"/>
      <c r="R36" s="380"/>
      <c r="S36" s="356"/>
      <c r="T36" s="378"/>
      <c r="U36" s="379"/>
      <c r="V36" s="379"/>
      <c r="W36" s="379"/>
      <c r="X36" s="379"/>
      <c r="Y36" s="379"/>
      <c r="Z36" s="353"/>
      <c r="AA36" s="379"/>
      <c r="AB36" s="378"/>
      <c r="AC36" s="377"/>
      <c r="AD36" s="376"/>
      <c r="AE36" s="376"/>
      <c r="AF36" s="376"/>
      <c r="AG36" s="376"/>
      <c r="AH36" s="376"/>
      <c r="AI36" s="376"/>
      <c r="AJ36" s="376"/>
      <c r="AK36" s="375"/>
    </row>
    <row r="37" spans="1:37" s="345" customFormat="1" ht="19.5" customHeight="1" x14ac:dyDescent="0.25">
      <c r="A37" s="374" t="e">
        <f>IF(#REF!="","",LEFT(TEXT(#REF!,"dd.mm.yyyy"),1))</f>
        <v>#REF!</v>
      </c>
      <c r="B37" s="373" t="e">
        <f>IF(#REF!="","",MID(TEXT(#REF!,"dd.mm.yyyy"),2,1))</f>
        <v>#REF!</v>
      </c>
      <c r="C37" s="372" t="s">
        <v>953</v>
      </c>
      <c r="D37" s="373" t="e">
        <f>IF(#REF!="","",MID(TEXT(#REF!,"dd.mm.yyyy"),4,1))</f>
        <v>#REF!</v>
      </c>
      <c r="E37" s="373" t="e">
        <f>IF(#REF!="","",MID(TEXT(#REF!,"dd.mm.yyyy"),5,1))</f>
        <v>#REF!</v>
      </c>
      <c r="F37" s="372" t="s">
        <v>953</v>
      </c>
      <c r="G37" s="371" t="e">
        <f>IF(#REF!="","",MID(TEXT(#REF!,"dd.mm.yyyy"),7,1))</f>
        <v>#REF!</v>
      </c>
      <c r="H37" s="371" t="e">
        <f>IF(#REF!="","",MID(TEXT(#REF!,"dd.mm.yyyy"),8,1))</f>
        <v>#REF!</v>
      </c>
      <c r="I37" s="371" t="e">
        <f>IF(#REF!="","",MID(TEXT(#REF!,"dd.mm.yyyy"),9,1))</f>
        <v>#REF!</v>
      </c>
      <c r="J37" s="371" t="e">
        <f>IF(#REF!="","",MID(TEXT(#REF!,"dd.mm.yyyy"),10,1))</f>
        <v>#REF!</v>
      </c>
      <c r="K37" s="370"/>
      <c r="L37" s="369"/>
      <c r="M37" s="368"/>
      <c r="N37" s="368"/>
      <c r="O37" s="368"/>
      <c r="P37" s="368"/>
      <c r="Q37" s="368"/>
      <c r="R37" s="368"/>
      <c r="S37" s="368"/>
      <c r="T37" s="367"/>
      <c r="U37" s="369"/>
      <c r="V37" s="368"/>
      <c r="W37" s="368"/>
      <c r="X37" s="368"/>
      <c r="Y37" s="368"/>
      <c r="Z37" s="368"/>
      <c r="AA37" s="368"/>
      <c r="AB37" s="367"/>
      <c r="AC37" s="353"/>
      <c r="AD37" s="353"/>
      <c r="AE37" s="353"/>
      <c r="AF37" s="353"/>
      <c r="AG37" s="353"/>
      <c r="AH37" s="353"/>
      <c r="AI37" s="353"/>
      <c r="AJ37" s="353"/>
      <c r="AK37" s="352"/>
    </row>
    <row r="38" spans="1:37" s="351" customFormat="1" thickBot="1" x14ac:dyDescent="0.3">
      <c r="A38" s="366"/>
      <c r="B38" s="365"/>
      <c r="C38" s="365"/>
      <c r="D38" s="365"/>
      <c r="E38" s="365"/>
      <c r="F38" s="365"/>
      <c r="G38" s="365"/>
      <c r="H38" s="365"/>
      <c r="I38" s="365"/>
      <c r="J38" s="365"/>
      <c r="K38" s="364"/>
      <c r="L38" s="1313" t="e">
        <f>#REF!</f>
        <v>#REF!</v>
      </c>
      <c r="M38" s="1314"/>
      <c r="N38" s="1314"/>
      <c r="O38" s="1314"/>
      <c r="P38" s="1314"/>
      <c r="Q38" s="1314"/>
      <c r="R38" s="1314"/>
      <c r="S38" s="1314"/>
      <c r="T38" s="1315"/>
      <c r="U38" s="1313" t="e">
        <f>#REF!</f>
        <v>#REF!</v>
      </c>
      <c r="V38" s="1314"/>
      <c r="W38" s="1314"/>
      <c r="X38" s="1314"/>
      <c r="Y38" s="1314"/>
      <c r="Z38" s="1314"/>
      <c r="AA38" s="1314"/>
      <c r="AB38" s="1315"/>
      <c r="AC38" s="1316" t="e">
        <f>#REF!</f>
        <v>#REF!</v>
      </c>
      <c r="AD38" s="1314"/>
      <c r="AE38" s="1314"/>
      <c r="AF38" s="1314"/>
      <c r="AG38" s="1314"/>
      <c r="AH38" s="1314"/>
      <c r="AI38" s="1314"/>
      <c r="AJ38" s="1314"/>
      <c r="AK38" s="1317"/>
    </row>
    <row r="39" spans="1:37" s="351" customFormat="1" x14ac:dyDescent="0.25">
      <c r="W39" s="346"/>
      <c r="X39" s="346"/>
      <c r="Y39" s="346"/>
      <c r="Z39" s="346"/>
      <c r="AA39" s="346"/>
      <c r="AB39" s="346"/>
      <c r="AC39" s="346"/>
      <c r="AD39" s="346"/>
      <c r="AE39" s="346"/>
      <c r="AF39" s="346"/>
      <c r="AG39" s="346"/>
      <c r="AH39" s="346"/>
      <c r="AI39" s="346"/>
      <c r="AJ39" s="346"/>
      <c r="AK39" s="346"/>
    </row>
    <row r="40" spans="1:37" s="351" customFormat="1" ht="12.75" customHeight="1" x14ac:dyDescent="0.25">
      <c r="W40" s="346"/>
      <c r="X40" s="346"/>
      <c r="Y40" s="346"/>
      <c r="Z40" s="346"/>
      <c r="AA40" s="346"/>
      <c r="AB40" s="346"/>
      <c r="AC40" s="346"/>
      <c r="AD40" s="346"/>
      <c r="AE40" s="346"/>
      <c r="AF40" s="346"/>
      <c r="AG40" s="346"/>
      <c r="AH40" s="346"/>
      <c r="AI40" s="346"/>
      <c r="AJ40" s="346"/>
      <c r="AK40" s="346"/>
    </row>
    <row r="41" spans="1:37" s="351" customFormat="1" x14ac:dyDescent="0.25">
      <c r="W41" s="346"/>
      <c r="X41" s="346"/>
      <c r="Y41" s="346"/>
      <c r="Z41" s="346"/>
      <c r="AA41" s="346"/>
      <c r="AB41" s="346"/>
      <c r="AC41" s="346"/>
      <c r="AD41" s="346"/>
      <c r="AE41" s="346"/>
      <c r="AF41" s="346"/>
      <c r="AG41" s="346"/>
      <c r="AH41" s="346"/>
      <c r="AI41" s="346"/>
      <c r="AJ41" s="346"/>
      <c r="AK41" s="346"/>
    </row>
    <row r="42" spans="1:37" ht="13.5" thickBot="1" x14ac:dyDescent="0.3">
      <c r="W42" s="346"/>
      <c r="X42" s="346"/>
      <c r="Y42" s="346"/>
      <c r="Z42" s="346"/>
      <c r="AA42" s="346"/>
      <c r="AB42" s="346"/>
      <c r="AC42" s="346"/>
      <c r="AD42" s="346"/>
      <c r="AE42" s="346"/>
      <c r="AF42" s="346"/>
      <c r="AG42" s="346"/>
      <c r="AH42" s="346"/>
      <c r="AI42" s="346"/>
      <c r="AJ42" s="346"/>
      <c r="AK42" s="346"/>
    </row>
    <row r="43" spans="1:37" s="351" customFormat="1" x14ac:dyDescent="0.25">
      <c r="B43" s="363" t="s">
        <v>990</v>
      </c>
      <c r="C43" s="362"/>
      <c r="D43" s="362"/>
      <c r="E43" s="362"/>
      <c r="F43" s="362"/>
      <c r="G43" s="362"/>
      <c r="H43" s="362"/>
      <c r="I43" s="362"/>
      <c r="J43" s="362"/>
      <c r="K43" s="362"/>
      <c r="L43" s="362"/>
      <c r="M43" s="362"/>
      <c r="N43" s="362"/>
      <c r="O43" s="362"/>
      <c r="P43" s="362"/>
      <c r="Q43" s="362"/>
      <c r="R43" s="362"/>
      <c r="S43" s="362"/>
      <c r="T43" s="362"/>
      <c r="U43" s="362"/>
      <c r="V43" s="362"/>
      <c r="W43" s="361"/>
      <c r="X43" s="361"/>
      <c r="Y43" s="361"/>
      <c r="Z43" s="361"/>
      <c r="AA43" s="361"/>
      <c r="AB43" s="361"/>
      <c r="AC43" s="361"/>
      <c r="AD43" s="361"/>
      <c r="AE43" s="361"/>
      <c r="AF43" s="361"/>
      <c r="AG43" s="361"/>
      <c r="AH43" s="361"/>
      <c r="AI43" s="361"/>
      <c r="AJ43" s="360"/>
      <c r="AK43" s="346"/>
    </row>
    <row r="44" spans="1:37"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7" ht="12.75" customHeight="1" x14ac:dyDescent="0.25">
      <c r="B45" s="359"/>
      <c r="C45" s="699"/>
      <c r="D45" s="699"/>
      <c r="E45" s="699"/>
      <c r="F45" s="699"/>
      <c r="G45" s="699"/>
      <c r="H45" s="699"/>
      <c r="I45" s="699"/>
      <c r="J45" s="699"/>
      <c r="K45" s="699"/>
      <c r="L45" s="699"/>
      <c r="M45" s="699"/>
      <c r="N45" s="699"/>
      <c r="O45" s="699"/>
      <c r="P45" s="699"/>
      <c r="Q45" s="699"/>
      <c r="R45" s="699"/>
      <c r="S45" s="699"/>
      <c r="T45" s="699"/>
      <c r="U45" s="699"/>
      <c r="V45" s="699"/>
      <c r="W45" s="353"/>
      <c r="X45" s="353"/>
      <c r="Y45" s="353"/>
      <c r="Z45" s="353"/>
      <c r="AA45" s="353"/>
      <c r="AB45" s="353"/>
      <c r="AC45" s="353"/>
      <c r="AD45" s="353"/>
      <c r="AE45" s="353"/>
      <c r="AF45" s="353"/>
      <c r="AG45" s="353"/>
      <c r="AH45" s="353"/>
      <c r="AI45" s="353"/>
      <c r="AJ45" s="352"/>
      <c r="AK45" s="346"/>
    </row>
    <row r="46" spans="1:37"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37"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37"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2:37" s="345" customFormat="1" ht="13.5" thickBot="1" x14ac:dyDescent="0.3">
      <c r="B53" s="350"/>
      <c r="C53" s="349"/>
      <c r="D53" s="349"/>
      <c r="E53" s="349"/>
      <c r="F53" s="349"/>
      <c r="G53" s="349" t="s">
        <v>991</v>
      </c>
      <c r="H53" s="349"/>
      <c r="I53" s="349"/>
      <c r="J53" s="349"/>
      <c r="K53" s="349"/>
      <c r="L53" s="349"/>
      <c r="M53" s="349"/>
      <c r="N53" s="349"/>
      <c r="O53" s="349"/>
      <c r="P53" s="349"/>
      <c r="Q53" s="349"/>
      <c r="R53" s="349"/>
      <c r="S53" s="349"/>
      <c r="T53" s="349"/>
      <c r="U53" s="349" t="s">
        <v>992</v>
      </c>
      <c r="V53" s="349"/>
      <c r="W53" s="348"/>
      <c r="X53" s="348"/>
      <c r="Y53" s="348"/>
      <c r="Z53" s="348"/>
      <c r="AA53" s="348"/>
      <c r="AB53" s="348"/>
      <c r="AC53" s="348"/>
      <c r="AD53" s="348"/>
      <c r="AE53" s="348"/>
      <c r="AF53" s="348"/>
      <c r="AG53" s="348"/>
      <c r="AH53" s="348"/>
      <c r="AI53" s="348"/>
      <c r="AJ53" s="347"/>
      <c r="AK53" s="346"/>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9" orientation="portrait" r:id="rId1"/>
  <headerFooter alignWithMargins="0">
    <oddFooter>&amp;LMF SR č. 25947/1/2010&amp;RStrana 1</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00B050"/>
  </sheetPr>
  <dimension ref="A1:O213"/>
  <sheetViews>
    <sheetView showGridLines="0" view="pageBreakPreview" zoomScaleNormal="100" zoomScaleSheetLayoutView="100" workbookViewId="0">
      <selection activeCell="H11" sqref="H11:K11"/>
    </sheetView>
  </sheetViews>
  <sheetFormatPr defaultColWidth="9.140625" defaultRowHeight="11.25" x14ac:dyDescent="0.25"/>
  <cols>
    <col min="1" max="1" width="5.5703125" style="456" customWidth="1"/>
    <col min="2" max="2" width="18.7109375" style="456" customWidth="1"/>
    <col min="3" max="3" width="1.42578125" style="456" customWidth="1"/>
    <col min="4" max="4" width="3.7109375" style="456" customWidth="1"/>
    <col min="5" max="5" width="3.5703125" style="456" customWidth="1"/>
    <col min="6" max="6" width="12.42578125" style="456" customWidth="1"/>
    <col min="7" max="7" width="12.140625" style="456" customWidth="1"/>
    <col min="8" max="8" width="1.42578125" style="456" customWidth="1"/>
    <col min="9" max="9" width="3.7109375" style="456" customWidth="1"/>
    <col min="10" max="10" width="3.5703125" style="456" customWidth="1"/>
    <col min="11" max="11" width="10.5703125" style="456" customWidth="1"/>
    <col min="12" max="12" width="14.42578125" style="456" customWidth="1"/>
    <col min="13" max="16384" width="9.140625" style="456"/>
  </cols>
  <sheetData>
    <row r="1" spans="1:15" ht="9.75" customHeight="1" x14ac:dyDescent="0.25">
      <c r="A1" s="455"/>
      <c r="B1" s="456" t="s">
        <v>1790</v>
      </c>
      <c r="C1" s="399"/>
      <c r="G1" s="399"/>
      <c r="H1" s="399"/>
      <c r="I1" s="399"/>
      <c r="J1" s="399"/>
      <c r="K1" s="399"/>
    </row>
    <row r="2" spans="1:15" ht="23.25" customHeight="1" x14ac:dyDescent="0.25">
      <c r="A2" s="455"/>
      <c r="B2" s="773" t="s">
        <v>1791</v>
      </c>
      <c r="C2" s="776"/>
      <c r="D2" s="479" t="s">
        <v>1121</v>
      </c>
      <c r="E2" s="478" t="e">
        <f>"  "&amp;#REF!&amp;"  "&amp;#REF!&amp;"  "&amp;#REF!&amp;"  "&amp;#REF!&amp;"  "&amp;#REF!&amp;"  "&amp;#REF!&amp;"  "&amp;#REF!&amp;"  "&amp;#REF!&amp;"  "&amp;#REF!&amp;"  "&amp;#REF!</f>
        <v>#REF!</v>
      </c>
      <c r="F2" s="477"/>
      <c r="G2" s="476"/>
      <c r="H2" s="782"/>
      <c r="I2" s="476" t="s">
        <v>964</v>
      </c>
      <c r="J2" s="761" t="e">
        <f>"  "&amp;#REF!&amp;"  "&amp;#REF!&amp;"  "&amp;#REF!&amp;"  "&amp;#REF!&amp;"  "&amp;#REF!&amp;"  "&amp;#REF!&amp;"  "&amp;#REF!&amp;"  "&amp;#REF!&amp;" "</f>
        <v>#REF!</v>
      </c>
      <c r="K2" s="774"/>
      <c r="L2" s="775"/>
    </row>
    <row r="3" spans="1:15" ht="2.25" customHeight="1" thickBot="1" x14ac:dyDescent="0.3">
      <c r="A3" s="455"/>
      <c r="C3" s="534"/>
      <c r="D3" s="534"/>
      <c r="F3" s="534"/>
      <c r="G3" s="534"/>
      <c r="H3" s="534"/>
      <c r="I3" s="534"/>
    </row>
    <row r="4" spans="1:15" s="473" customFormat="1" ht="11.25" customHeight="1" x14ac:dyDescent="0.25">
      <c r="A4" s="1382" t="s">
        <v>1027</v>
      </c>
      <c r="B4" s="1383" t="s">
        <v>1071</v>
      </c>
      <c r="C4" s="1386" t="s">
        <v>1025</v>
      </c>
      <c r="D4" s="1387"/>
      <c r="E4" s="1334" t="s">
        <v>2</v>
      </c>
      <c r="F4" s="1358"/>
      <c r="G4" s="1358"/>
      <c r="H4" s="1358"/>
      <c r="I4" s="1358"/>
      <c r="J4" s="1338"/>
      <c r="K4" s="1399" t="s">
        <v>1070</v>
      </c>
      <c r="L4" s="1400"/>
    </row>
    <row r="5" spans="1:15" s="473" customFormat="1" ht="11.25" customHeight="1" x14ac:dyDescent="0.15">
      <c r="A5" s="1347"/>
      <c r="B5" s="1355"/>
      <c r="C5" s="1386"/>
      <c r="D5" s="1387"/>
      <c r="E5" s="1359">
        <v>1</v>
      </c>
      <c r="F5" s="1355" t="s">
        <v>1069</v>
      </c>
      <c r="G5" s="1355"/>
      <c r="H5" s="1403" t="s">
        <v>1068</v>
      </c>
      <c r="I5" s="1404"/>
      <c r="J5" s="1405"/>
      <c r="K5" s="1336"/>
      <c r="L5" s="1337"/>
    </row>
    <row r="6" spans="1:15" s="473" customFormat="1" ht="12" customHeight="1" x14ac:dyDescent="0.25">
      <c r="A6" s="1347"/>
      <c r="B6" s="1355"/>
      <c r="C6" s="1388"/>
      <c r="D6" s="1389"/>
      <c r="E6" s="1359"/>
      <c r="F6" s="1355" t="s">
        <v>1067</v>
      </c>
      <c r="G6" s="1355"/>
      <c r="H6" s="1344"/>
      <c r="I6" s="1406"/>
      <c r="J6" s="1407"/>
      <c r="K6" s="1344" t="s">
        <v>1066</v>
      </c>
      <c r="L6" s="1345"/>
    </row>
    <row r="7" spans="1:15" s="475" customFormat="1" ht="27.95" customHeight="1" x14ac:dyDescent="0.25">
      <c r="A7" s="1384"/>
      <c r="B7" s="1363" t="s">
        <v>1792</v>
      </c>
      <c r="C7" s="1321" t="s">
        <v>486</v>
      </c>
      <c r="D7" s="1322"/>
      <c r="E7" s="1332" t="e">
        <f>#REF!</f>
        <v>#REF!</v>
      </c>
      <c r="F7" s="1332"/>
      <c r="G7" s="1332"/>
      <c r="H7" s="1318" t="e">
        <f>E7-E8</f>
        <v>#REF!</v>
      </c>
      <c r="I7" s="1319"/>
      <c r="J7" s="1319"/>
      <c r="K7" s="1320"/>
      <c r="L7" s="474"/>
    </row>
    <row r="8" spans="1:15" s="475" customFormat="1" ht="27.95" customHeight="1" x14ac:dyDescent="0.25">
      <c r="A8" s="1384"/>
      <c r="B8" s="1363"/>
      <c r="C8" s="1323"/>
      <c r="D8" s="1324"/>
      <c r="E8" s="1332" t="e">
        <f>#REF!</f>
        <v>#REF!</v>
      </c>
      <c r="F8" s="1332"/>
      <c r="G8" s="1332"/>
      <c r="H8" s="1318"/>
      <c r="I8" s="1320"/>
      <c r="J8" s="1401" t="e">
        <f>#REF!</f>
        <v>#REF!</v>
      </c>
      <c r="K8" s="1402"/>
      <c r="L8" s="1333"/>
      <c r="O8" s="475" t="s">
        <v>983</v>
      </c>
    </row>
    <row r="9" spans="1:15" s="475" customFormat="1" ht="27.95" customHeight="1" x14ac:dyDescent="0.25">
      <c r="A9" s="1361" t="s">
        <v>487</v>
      </c>
      <c r="B9" s="1385" t="s">
        <v>1793</v>
      </c>
      <c r="C9" s="1321" t="s">
        <v>489</v>
      </c>
      <c r="D9" s="1322"/>
      <c r="E9" s="1329" t="e">
        <f>#REF!</f>
        <v>#REF!</v>
      </c>
      <c r="F9" s="1330"/>
      <c r="G9" s="1331"/>
      <c r="H9" s="1318" t="e">
        <f>E9-E10</f>
        <v>#REF!</v>
      </c>
      <c r="I9" s="1319"/>
      <c r="J9" s="1319"/>
      <c r="K9" s="1320"/>
      <c r="L9" s="474"/>
    </row>
    <row r="10" spans="1:15" s="475" customFormat="1" ht="27.95" customHeight="1" x14ac:dyDescent="0.25">
      <c r="A10" s="1361"/>
      <c r="B10" s="1385"/>
      <c r="C10" s="1323"/>
      <c r="D10" s="1324"/>
      <c r="E10" s="1329" t="e">
        <f>#REF!</f>
        <v>#REF!</v>
      </c>
      <c r="F10" s="1330"/>
      <c r="G10" s="1331"/>
      <c r="H10" s="1318"/>
      <c r="I10" s="1320"/>
      <c r="J10" s="1329" t="e">
        <f>#REF!</f>
        <v>#REF!</v>
      </c>
      <c r="K10" s="1330"/>
      <c r="L10" s="1333"/>
    </row>
    <row r="11" spans="1:15" s="475" customFormat="1" ht="27.95" customHeight="1" x14ac:dyDescent="0.25">
      <c r="A11" s="1361" t="s">
        <v>490</v>
      </c>
      <c r="B11" s="1380" t="s">
        <v>1794</v>
      </c>
      <c r="C11" s="1321" t="s">
        <v>492</v>
      </c>
      <c r="D11" s="1322"/>
      <c r="E11" s="1332">
        <f>'BS old'!D12</f>
        <v>0</v>
      </c>
      <c r="F11" s="1332"/>
      <c r="G11" s="1332"/>
      <c r="H11" s="1318">
        <f>'BS old'!F12</f>
        <v>0</v>
      </c>
      <c r="I11" s="1319"/>
      <c r="J11" s="1319"/>
      <c r="K11" s="1320"/>
      <c r="L11" s="474"/>
    </row>
    <row r="12" spans="1:15" s="475" customFormat="1" ht="27.95" customHeight="1" x14ac:dyDescent="0.25">
      <c r="A12" s="1361"/>
      <c r="B12" s="1381"/>
      <c r="C12" s="1323"/>
      <c r="D12" s="1324"/>
      <c r="E12" s="1332">
        <f>'BS old'!E12</f>
        <v>0</v>
      </c>
      <c r="F12" s="1332"/>
      <c r="G12" s="1332"/>
      <c r="H12" s="783"/>
      <c r="I12" s="784"/>
      <c r="J12" s="1329">
        <f>'BS old'!G12</f>
        <v>0</v>
      </c>
      <c r="K12" s="1330"/>
      <c r="L12" s="1333"/>
    </row>
    <row r="13" spans="1:15" s="473" customFormat="1" ht="27.95" customHeight="1" x14ac:dyDescent="0.25">
      <c r="A13" s="1373" t="s">
        <v>493</v>
      </c>
      <c r="B13" s="1351" t="s">
        <v>1120</v>
      </c>
      <c r="C13" s="1325" t="s">
        <v>495</v>
      </c>
      <c r="D13" s="1326"/>
      <c r="E13" s="1332">
        <f>'BS old'!D13</f>
        <v>0</v>
      </c>
      <c r="F13" s="1332"/>
      <c r="G13" s="1332"/>
      <c r="H13" s="1318">
        <f>'BS old'!F13</f>
        <v>0</v>
      </c>
      <c r="I13" s="1319"/>
      <c r="J13" s="1319"/>
      <c r="K13" s="1320"/>
      <c r="L13" s="474"/>
    </row>
    <row r="14" spans="1:15" s="473" customFormat="1" ht="27.95" customHeight="1" x14ac:dyDescent="0.25">
      <c r="A14" s="1379"/>
      <c r="B14" s="1351"/>
      <c r="C14" s="1327"/>
      <c r="D14" s="1328"/>
      <c r="E14" s="1332">
        <f>'BS old'!E13</f>
        <v>0</v>
      </c>
      <c r="F14" s="1332"/>
      <c r="G14" s="1332"/>
      <c r="H14" s="783"/>
      <c r="I14" s="784"/>
      <c r="J14" s="1329">
        <f>'BS old'!G13</f>
        <v>0</v>
      </c>
      <c r="K14" s="1330"/>
      <c r="L14" s="1333"/>
    </row>
    <row r="15" spans="1:15" s="473" customFormat="1" ht="27.95" customHeight="1" x14ac:dyDescent="0.25">
      <c r="A15" s="1349" t="s">
        <v>496</v>
      </c>
      <c r="B15" s="1351" t="s">
        <v>1119</v>
      </c>
      <c r="C15" s="1325" t="s">
        <v>498</v>
      </c>
      <c r="D15" s="1326"/>
      <c r="E15" s="1332">
        <f>'BS old'!D14</f>
        <v>0</v>
      </c>
      <c r="F15" s="1332"/>
      <c r="G15" s="1332"/>
      <c r="H15" s="1318">
        <f>'BS old'!F14</f>
        <v>0</v>
      </c>
      <c r="I15" s="1319"/>
      <c r="J15" s="1319"/>
      <c r="K15" s="1320"/>
      <c r="L15" s="474"/>
    </row>
    <row r="16" spans="1:15" s="473" customFormat="1" ht="27.95" customHeight="1" x14ac:dyDescent="0.25">
      <c r="A16" s="1349"/>
      <c r="B16" s="1351"/>
      <c r="C16" s="1327"/>
      <c r="D16" s="1328"/>
      <c r="E16" s="1332">
        <f>'BS old'!E14</f>
        <v>0</v>
      </c>
      <c r="F16" s="1332"/>
      <c r="G16" s="1332"/>
      <c r="H16" s="783"/>
      <c r="I16" s="784"/>
      <c r="J16" s="1329">
        <f>'BS old'!G14</f>
        <v>0</v>
      </c>
      <c r="K16" s="1330"/>
      <c r="L16" s="1333"/>
    </row>
    <row r="17" spans="1:12" s="473" customFormat="1" ht="27.95" customHeight="1" x14ac:dyDescent="0.25">
      <c r="A17" s="1349" t="s">
        <v>499</v>
      </c>
      <c r="B17" s="1351" t="s">
        <v>1118</v>
      </c>
      <c r="C17" s="1325" t="s">
        <v>501</v>
      </c>
      <c r="D17" s="1326"/>
      <c r="E17" s="1332">
        <f>'BS old'!D15</f>
        <v>0</v>
      </c>
      <c r="F17" s="1332"/>
      <c r="G17" s="1332"/>
      <c r="H17" s="1318">
        <f>'BS old'!F15</f>
        <v>0</v>
      </c>
      <c r="I17" s="1319"/>
      <c r="J17" s="1319"/>
      <c r="K17" s="1320"/>
      <c r="L17" s="474"/>
    </row>
    <row r="18" spans="1:12" s="473" customFormat="1" ht="27.95" customHeight="1" x14ac:dyDescent="0.25">
      <c r="A18" s="1349"/>
      <c r="B18" s="1351"/>
      <c r="C18" s="1327"/>
      <c r="D18" s="1328"/>
      <c r="E18" s="1332">
        <f>'BS old'!E15</f>
        <v>0</v>
      </c>
      <c r="F18" s="1332"/>
      <c r="G18" s="1332"/>
      <c r="H18" s="783"/>
      <c r="I18" s="784"/>
      <c r="J18" s="1329">
        <f>'BS old'!G15</f>
        <v>0</v>
      </c>
      <c r="K18" s="1330"/>
      <c r="L18" s="1333"/>
    </row>
    <row r="19" spans="1:12" s="473" customFormat="1" ht="27.95" customHeight="1" x14ac:dyDescent="0.25">
      <c r="A19" s="1349" t="s">
        <v>502</v>
      </c>
      <c r="B19" s="1351" t="s">
        <v>1117</v>
      </c>
      <c r="C19" s="1325" t="s">
        <v>504</v>
      </c>
      <c r="D19" s="1326"/>
      <c r="E19" s="1332">
        <f>'BS old'!D16</f>
        <v>0</v>
      </c>
      <c r="F19" s="1332"/>
      <c r="G19" s="1332"/>
      <c r="H19" s="1318">
        <f>'BS old'!F16</f>
        <v>0</v>
      </c>
      <c r="I19" s="1319"/>
      <c r="J19" s="1319"/>
      <c r="K19" s="1320"/>
      <c r="L19" s="474"/>
    </row>
    <row r="20" spans="1:12" s="473" customFormat="1" ht="27.95" customHeight="1" x14ac:dyDescent="0.25">
      <c r="A20" s="1349"/>
      <c r="B20" s="1351"/>
      <c r="C20" s="1327"/>
      <c r="D20" s="1328"/>
      <c r="E20" s="1332">
        <f>'BS old'!E16</f>
        <v>0</v>
      </c>
      <c r="F20" s="1332"/>
      <c r="G20" s="1332"/>
      <c r="H20" s="783"/>
      <c r="I20" s="784"/>
      <c r="J20" s="1329">
        <f>'BS old'!G16</f>
        <v>0</v>
      </c>
      <c r="K20" s="1330"/>
      <c r="L20" s="1333"/>
    </row>
    <row r="21" spans="1:12" s="473" customFormat="1" ht="27.95" customHeight="1" x14ac:dyDescent="0.25">
      <c r="A21" s="1349" t="s">
        <v>505</v>
      </c>
      <c r="B21" s="1351" t="s">
        <v>1116</v>
      </c>
      <c r="C21" s="1325" t="s">
        <v>507</v>
      </c>
      <c r="D21" s="1326"/>
      <c r="E21" s="1332">
        <f>'BS old'!D17</f>
        <v>0</v>
      </c>
      <c r="F21" s="1332"/>
      <c r="G21" s="1332"/>
      <c r="H21" s="1318">
        <f>'BS old'!F17</f>
        <v>0</v>
      </c>
      <c r="I21" s="1319"/>
      <c r="J21" s="1319"/>
      <c r="K21" s="1320"/>
      <c r="L21" s="474"/>
    </row>
    <row r="22" spans="1:12" s="473" customFormat="1" ht="27.95" customHeight="1" x14ac:dyDescent="0.25">
      <c r="A22" s="1349"/>
      <c r="B22" s="1351"/>
      <c r="C22" s="1327"/>
      <c r="D22" s="1328"/>
      <c r="E22" s="1332">
        <f>'BS old'!E17</f>
        <v>0</v>
      </c>
      <c r="F22" s="1332"/>
      <c r="G22" s="1332"/>
      <c r="H22" s="783"/>
      <c r="I22" s="784"/>
      <c r="J22" s="1329">
        <f>'BS old'!G17</f>
        <v>0</v>
      </c>
      <c r="K22" s="1330"/>
      <c r="L22" s="1333"/>
    </row>
    <row r="23" spans="1:12" s="473" customFormat="1" ht="27.95" customHeight="1" x14ac:dyDescent="0.25">
      <c r="A23" s="1349" t="s">
        <v>508</v>
      </c>
      <c r="B23" s="1351" t="s">
        <v>1115</v>
      </c>
      <c r="C23" s="1325" t="s">
        <v>510</v>
      </c>
      <c r="D23" s="1326"/>
      <c r="E23" s="1332">
        <f>'BS old'!D18</f>
        <v>0</v>
      </c>
      <c r="F23" s="1332"/>
      <c r="G23" s="1332"/>
      <c r="H23" s="1318">
        <f>'BS old'!F18</f>
        <v>0</v>
      </c>
      <c r="I23" s="1319"/>
      <c r="J23" s="1319"/>
      <c r="K23" s="1320"/>
      <c r="L23" s="474"/>
    </row>
    <row r="24" spans="1:12" s="473" customFormat="1" ht="27.95" customHeight="1" x14ac:dyDescent="0.25">
      <c r="A24" s="1349"/>
      <c r="B24" s="1351"/>
      <c r="C24" s="1327"/>
      <c r="D24" s="1328"/>
      <c r="E24" s="1332">
        <f>'BS old'!E18</f>
        <v>0</v>
      </c>
      <c r="F24" s="1332"/>
      <c r="G24" s="1332"/>
      <c r="H24" s="783"/>
      <c r="I24" s="784"/>
      <c r="J24" s="1329">
        <f>'BS old'!G18</f>
        <v>0</v>
      </c>
      <c r="K24" s="1330"/>
      <c r="L24" s="1333"/>
    </row>
    <row r="25" spans="1:12" s="473" customFormat="1" ht="27.95" customHeight="1" x14ac:dyDescent="0.25">
      <c r="A25" s="1349" t="s">
        <v>511</v>
      </c>
      <c r="B25" s="1351" t="s">
        <v>1114</v>
      </c>
      <c r="C25" s="1325" t="s">
        <v>513</v>
      </c>
      <c r="D25" s="1326"/>
      <c r="E25" s="1332">
        <f>'BS old'!D19</f>
        <v>0</v>
      </c>
      <c r="F25" s="1332"/>
      <c r="G25" s="1332"/>
      <c r="H25" s="1318">
        <f>'BS old'!F19</f>
        <v>0</v>
      </c>
      <c r="I25" s="1319"/>
      <c r="J25" s="1319"/>
      <c r="K25" s="1320"/>
      <c r="L25" s="474"/>
    </row>
    <row r="26" spans="1:12" s="473" customFormat="1" ht="27.95" customHeight="1" x14ac:dyDescent="0.25">
      <c r="A26" s="1349"/>
      <c r="B26" s="1351"/>
      <c r="C26" s="1327"/>
      <c r="D26" s="1328"/>
      <c r="E26" s="1332">
        <f>'BS old'!E19</f>
        <v>0</v>
      </c>
      <c r="F26" s="1332"/>
      <c r="G26" s="1332"/>
      <c r="H26" s="783"/>
      <c r="I26" s="784"/>
      <c r="J26" s="1329">
        <f>'BS old'!G19</f>
        <v>0</v>
      </c>
      <c r="K26" s="1330"/>
      <c r="L26" s="1333"/>
    </row>
    <row r="27" spans="1:12" s="475" customFormat="1" ht="27.95" customHeight="1" x14ac:dyDescent="0.25">
      <c r="A27" s="1374" t="s">
        <v>514</v>
      </c>
      <c r="B27" s="1363" t="s">
        <v>1113</v>
      </c>
      <c r="C27" s="1321" t="s">
        <v>516</v>
      </c>
      <c r="D27" s="1322"/>
      <c r="E27" s="1332">
        <f>'BS old'!D20</f>
        <v>0</v>
      </c>
      <c r="F27" s="1332"/>
      <c r="G27" s="1332"/>
      <c r="H27" s="1318">
        <f>'BS old'!F20</f>
        <v>0</v>
      </c>
      <c r="I27" s="1319"/>
      <c r="J27" s="1319"/>
      <c r="K27" s="1320"/>
      <c r="L27" s="474"/>
    </row>
    <row r="28" spans="1:12" s="475" customFormat="1" ht="27.95" customHeight="1" x14ac:dyDescent="0.25">
      <c r="A28" s="1361"/>
      <c r="B28" s="1363"/>
      <c r="C28" s="1323"/>
      <c r="D28" s="1324"/>
      <c r="E28" s="1332">
        <f>'BS old'!E20</f>
        <v>0</v>
      </c>
      <c r="F28" s="1332"/>
      <c r="G28" s="1332"/>
      <c r="H28" s="1318"/>
      <c r="I28" s="1320"/>
      <c r="J28" s="1329">
        <f>'BS old'!G20</f>
        <v>0</v>
      </c>
      <c r="K28" s="1330"/>
      <c r="L28" s="1333"/>
    </row>
    <row r="29" spans="1:12" s="473" customFormat="1" ht="27.95" customHeight="1" x14ac:dyDescent="0.25">
      <c r="A29" s="1373" t="s">
        <v>517</v>
      </c>
      <c r="B29" s="1351" t="s">
        <v>1112</v>
      </c>
      <c r="C29" s="1325" t="s">
        <v>519</v>
      </c>
      <c r="D29" s="1326"/>
      <c r="E29" s="1332">
        <f>'BS old'!D21</f>
        <v>0</v>
      </c>
      <c r="F29" s="1332"/>
      <c r="G29" s="1332"/>
      <c r="H29" s="1318">
        <f>'BS old'!F21</f>
        <v>0</v>
      </c>
      <c r="I29" s="1319"/>
      <c r="J29" s="1319"/>
      <c r="K29" s="1320"/>
      <c r="L29" s="474"/>
    </row>
    <row r="30" spans="1:12" s="473" customFormat="1" ht="27.95" customHeight="1" x14ac:dyDescent="0.25">
      <c r="A30" s="1360"/>
      <c r="B30" s="1351"/>
      <c r="C30" s="1327"/>
      <c r="D30" s="1328"/>
      <c r="E30" s="1332">
        <f>'BS old'!E21</f>
        <v>0</v>
      </c>
      <c r="F30" s="1332"/>
      <c r="G30" s="1332"/>
      <c r="H30" s="783"/>
      <c r="I30" s="784"/>
      <c r="J30" s="1329">
        <f>'BS old'!G21</f>
        <v>0</v>
      </c>
      <c r="K30" s="1330"/>
      <c r="L30" s="1333"/>
    </row>
    <row r="31" spans="1:12" s="473" customFormat="1" ht="27.95" customHeight="1" x14ac:dyDescent="0.25">
      <c r="A31" s="1349" t="s">
        <v>496</v>
      </c>
      <c r="B31" s="1351" t="s">
        <v>1111</v>
      </c>
      <c r="C31" s="1325" t="s">
        <v>521</v>
      </c>
      <c r="D31" s="1326"/>
      <c r="E31" s="1332">
        <f>'BS old'!D22</f>
        <v>0</v>
      </c>
      <c r="F31" s="1332"/>
      <c r="G31" s="1332"/>
      <c r="H31" s="1318">
        <f>'BS old'!F22</f>
        <v>0</v>
      </c>
      <c r="I31" s="1319"/>
      <c r="J31" s="1319"/>
      <c r="K31" s="1320"/>
      <c r="L31" s="474"/>
    </row>
    <row r="32" spans="1:12" s="473" customFormat="1" ht="27.95" customHeight="1" x14ac:dyDescent="0.25">
      <c r="A32" s="1349"/>
      <c r="B32" s="1351"/>
      <c r="C32" s="1327"/>
      <c r="D32" s="1328"/>
      <c r="E32" s="1332">
        <f>'BS old'!E22</f>
        <v>0</v>
      </c>
      <c r="F32" s="1332"/>
      <c r="G32" s="1332"/>
      <c r="H32" s="1318"/>
      <c r="I32" s="1320"/>
      <c r="J32" s="1329">
        <f>'BS old'!G22</f>
        <v>0</v>
      </c>
      <c r="K32" s="1330"/>
      <c r="L32" s="1333"/>
    </row>
    <row r="33" spans="1:12" s="473" customFormat="1" ht="11.25" customHeight="1" x14ac:dyDescent="0.25">
      <c r="A33" s="1346" t="s">
        <v>1027</v>
      </c>
      <c r="B33" s="1354" t="s">
        <v>1071</v>
      </c>
      <c r="C33" s="754"/>
      <c r="D33" s="1356" t="s">
        <v>1025</v>
      </c>
      <c r="E33" s="1336" t="s">
        <v>2</v>
      </c>
      <c r="F33" s="1358"/>
      <c r="G33" s="1358"/>
      <c r="H33" s="1358"/>
      <c r="I33" s="1358"/>
      <c r="J33" s="1339"/>
      <c r="K33" s="1340" t="s">
        <v>1070</v>
      </c>
      <c r="L33" s="1341"/>
    </row>
    <row r="34" spans="1:12" s="473" customFormat="1" ht="11.25" customHeight="1" x14ac:dyDescent="0.15">
      <c r="A34" s="1347"/>
      <c r="B34" s="1355"/>
      <c r="C34" s="755"/>
      <c r="D34" s="1357"/>
      <c r="E34" s="1359">
        <v>1</v>
      </c>
      <c r="F34" s="1355" t="s">
        <v>1069</v>
      </c>
      <c r="G34" s="1355"/>
      <c r="H34" s="749"/>
      <c r="I34" s="1342" t="s">
        <v>1068</v>
      </c>
      <c r="J34" s="1343"/>
      <c r="K34" s="1336"/>
      <c r="L34" s="1337"/>
    </row>
    <row r="35" spans="1:12" s="473" customFormat="1" ht="12" customHeight="1" x14ac:dyDescent="0.15">
      <c r="A35" s="1347"/>
      <c r="B35" s="1355"/>
      <c r="C35" s="755"/>
      <c r="D35" s="1357"/>
      <c r="E35" s="1359"/>
      <c r="F35" s="1355" t="s">
        <v>1067</v>
      </c>
      <c r="G35" s="1355"/>
      <c r="H35" s="751"/>
      <c r="I35" s="1403"/>
      <c r="J35" s="1405"/>
      <c r="K35" s="1344" t="s">
        <v>1066</v>
      </c>
      <c r="L35" s="1345"/>
    </row>
    <row r="36" spans="1:12" ht="27.95" customHeight="1" x14ac:dyDescent="0.25">
      <c r="A36" s="1348" t="s">
        <v>499</v>
      </c>
      <c r="B36" s="1350" t="s">
        <v>1110</v>
      </c>
      <c r="C36" s="752"/>
      <c r="D36" s="1352" t="s">
        <v>523</v>
      </c>
      <c r="E36" s="1332">
        <f>'BS old'!D23</f>
        <v>0</v>
      </c>
      <c r="F36" s="1332"/>
      <c r="G36" s="1332"/>
      <c r="H36" s="748"/>
      <c r="I36" s="1329">
        <f>'BS old'!F23</f>
        <v>0</v>
      </c>
      <c r="J36" s="1330"/>
      <c r="K36" s="1331"/>
      <c r="L36" s="474"/>
    </row>
    <row r="37" spans="1:12" ht="27.95" customHeight="1" x14ac:dyDescent="0.25">
      <c r="A37" s="1349"/>
      <c r="B37" s="1351"/>
      <c r="C37" s="753"/>
      <c r="D37" s="1353"/>
      <c r="E37" s="1332">
        <f>'BS old'!E23</f>
        <v>0</v>
      </c>
      <c r="F37" s="1332"/>
      <c r="G37" s="1332"/>
      <c r="H37" s="756"/>
      <c r="I37" s="557"/>
      <c r="J37" s="1329">
        <f>'BS old'!G23</f>
        <v>0</v>
      </c>
      <c r="K37" s="1330"/>
      <c r="L37" s="1333"/>
    </row>
    <row r="38" spans="1:12" ht="27.95" customHeight="1" x14ac:dyDescent="0.25">
      <c r="A38" s="1349" t="s">
        <v>502</v>
      </c>
      <c r="B38" s="1351" t="s">
        <v>1109</v>
      </c>
      <c r="C38" s="753"/>
      <c r="D38" s="1353" t="s">
        <v>525</v>
      </c>
      <c r="E38" s="1332">
        <f>'BS old'!D24</f>
        <v>0</v>
      </c>
      <c r="F38" s="1332"/>
      <c r="G38" s="1332"/>
      <c r="H38" s="748"/>
      <c r="I38" s="1329">
        <f>'BS old'!F24</f>
        <v>0</v>
      </c>
      <c r="J38" s="1330"/>
      <c r="K38" s="1331"/>
      <c r="L38" s="474"/>
    </row>
    <row r="39" spans="1:12" ht="27.95" customHeight="1" x14ac:dyDescent="0.25">
      <c r="A39" s="1349"/>
      <c r="B39" s="1351"/>
      <c r="C39" s="753"/>
      <c r="D39" s="1353"/>
      <c r="E39" s="1332">
        <f>'BS old'!E24</f>
        <v>0</v>
      </c>
      <c r="F39" s="1332"/>
      <c r="G39" s="1332"/>
      <c r="H39" s="756"/>
      <c r="I39" s="557"/>
      <c r="J39" s="1329">
        <f>'BS old'!G24</f>
        <v>0</v>
      </c>
      <c r="K39" s="1330"/>
      <c r="L39" s="1333"/>
    </row>
    <row r="40" spans="1:12" ht="27.95" customHeight="1" x14ac:dyDescent="0.25">
      <c r="A40" s="1349" t="s">
        <v>505</v>
      </c>
      <c r="B40" s="1351" t="s">
        <v>1108</v>
      </c>
      <c r="C40" s="752"/>
      <c r="D40" s="1352" t="s">
        <v>527</v>
      </c>
      <c r="E40" s="1332">
        <f>'BS old'!D25</f>
        <v>0</v>
      </c>
      <c r="F40" s="1332"/>
      <c r="G40" s="1332"/>
      <c r="H40" s="748"/>
      <c r="I40" s="1329">
        <f>'BS old'!F25</f>
        <v>0</v>
      </c>
      <c r="J40" s="1330"/>
      <c r="K40" s="1331"/>
      <c r="L40" s="474"/>
    </row>
    <row r="41" spans="1:12" ht="27.95" customHeight="1" x14ac:dyDescent="0.25">
      <c r="A41" s="1349"/>
      <c r="B41" s="1351"/>
      <c r="C41" s="753"/>
      <c r="D41" s="1353"/>
      <c r="E41" s="1332">
        <f>'BS old'!E25</f>
        <v>0</v>
      </c>
      <c r="F41" s="1332"/>
      <c r="G41" s="1332"/>
      <c r="H41" s="756"/>
      <c r="I41" s="557"/>
      <c r="J41" s="1329">
        <f>'BS old'!G25</f>
        <v>0</v>
      </c>
      <c r="K41" s="1330"/>
      <c r="L41" s="1333"/>
    </row>
    <row r="42" spans="1:12" ht="27.95" customHeight="1" x14ac:dyDescent="0.25">
      <c r="A42" s="1349" t="s">
        <v>508</v>
      </c>
      <c r="B42" s="1351" t="s">
        <v>1107</v>
      </c>
      <c r="C42" s="753"/>
      <c r="D42" s="1353" t="s">
        <v>529</v>
      </c>
      <c r="E42" s="1332">
        <f>'BS old'!D26</f>
        <v>0</v>
      </c>
      <c r="F42" s="1332"/>
      <c r="G42" s="1332"/>
      <c r="H42" s="748"/>
      <c r="I42" s="1329">
        <f>'BS old'!F26</f>
        <v>0</v>
      </c>
      <c r="J42" s="1330"/>
      <c r="K42" s="1331"/>
      <c r="L42" s="474"/>
    </row>
    <row r="43" spans="1:12" ht="27.95" customHeight="1" x14ac:dyDescent="0.25">
      <c r="A43" s="1349"/>
      <c r="B43" s="1351"/>
      <c r="C43" s="753"/>
      <c r="D43" s="1353"/>
      <c r="E43" s="1332">
        <f>'BS old'!E26</f>
        <v>0</v>
      </c>
      <c r="F43" s="1332"/>
      <c r="G43" s="1332"/>
      <c r="H43" s="756"/>
      <c r="I43" s="557"/>
      <c r="J43" s="1329">
        <f>'BS old'!G26</f>
        <v>0</v>
      </c>
      <c r="K43" s="1330"/>
      <c r="L43" s="1333"/>
    </row>
    <row r="44" spans="1:12" ht="27.95" customHeight="1" x14ac:dyDescent="0.25">
      <c r="A44" s="1349" t="s">
        <v>511</v>
      </c>
      <c r="B44" s="1351" t="s">
        <v>1106</v>
      </c>
      <c r="C44" s="752"/>
      <c r="D44" s="1352" t="s">
        <v>531</v>
      </c>
      <c r="E44" s="1332">
        <f>'BS old'!D27</f>
        <v>0</v>
      </c>
      <c r="F44" s="1332"/>
      <c r="G44" s="1332"/>
      <c r="H44" s="748"/>
      <c r="I44" s="1329">
        <f>'BS old'!F27</f>
        <v>0</v>
      </c>
      <c r="J44" s="1330"/>
      <c r="K44" s="1331"/>
      <c r="L44" s="474"/>
    </row>
    <row r="45" spans="1:12" ht="27.95" customHeight="1" x14ac:dyDescent="0.25">
      <c r="A45" s="1349"/>
      <c r="B45" s="1351"/>
      <c r="C45" s="753"/>
      <c r="D45" s="1353"/>
      <c r="E45" s="1332">
        <f>'BS old'!E27</f>
        <v>0</v>
      </c>
      <c r="F45" s="1332"/>
      <c r="G45" s="1332"/>
      <c r="H45" s="756"/>
      <c r="I45" s="557"/>
      <c r="J45" s="1329">
        <f>'BS old'!G27</f>
        <v>0</v>
      </c>
      <c r="K45" s="1330"/>
      <c r="L45" s="1333"/>
    </row>
    <row r="46" spans="1:12" ht="27.95" customHeight="1" x14ac:dyDescent="0.25">
      <c r="A46" s="1349" t="s">
        <v>532</v>
      </c>
      <c r="B46" s="1351" t="s">
        <v>1105</v>
      </c>
      <c r="C46" s="753"/>
      <c r="D46" s="1353" t="s">
        <v>534</v>
      </c>
      <c r="E46" s="1332">
        <f>'BS old'!D28</f>
        <v>0</v>
      </c>
      <c r="F46" s="1332"/>
      <c r="G46" s="1332"/>
      <c r="H46" s="748"/>
      <c r="I46" s="1329">
        <f>'BS old'!F28</f>
        <v>0</v>
      </c>
      <c r="J46" s="1330"/>
      <c r="K46" s="1331"/>
      <c r="L46" s="474"/>
    </row>
    <row r="47" spans="1:12" ht="27.95" customHeight="1" x14ac:dyDescent="0.25">
      <c r="A47" s="1349"/>
      <c r="B47" s="1351"/>
      <c r="C47" s="753"/>
      <c r="D47" s="1353"/>
      <c r="E47" s="1332">
        <f>'BS old'!E28</f>
        <v>0</v>
      </c>
      <c r="F47" s="1332"/>
      <c r="G47" s="1332"/>
      <c r="H47" s="756"/>
      <c r="I47" s="557"/>
      <c r="J47" s="1329">
        <f>'BS old'!G28</f>
        <v>0</v>
      </c>
      <c r="K47" s="1330"/>
      <c r="L47" s="1333"/>
    </row>
    <row r="48" spans="1:12" ht="27.95" customHeight="1" x14ac:dyDescent="0.25">
      <c r="A48" s="1349" t="s">
        <v>535</v>
      </c>
      <c r="B48" s="1351" t="s">
        <v>1104</v>
      </c>
      <c r="C48" s="752"/>
      <c r="D48" s="1352" t="s">
        <v>537</v>
      </c>
      <c r="E48" s="1332">
        <f>'BS old'!D29</f>
        <v>0</v>
      </c>
      <c r="F48" s="1332"/>
      <c r="G48" s="1332"/>
      <c r="H48" s="748"/>
      <c r="I48" s="1329">
        <f>'BS old'!F29</f>
        <v>0</v>
      </c>
      <c r="J48" s="1330"/>
      <c r="K48" s="1331"/>
      <c r="L48" s="474"/>
    </row>
    <row r="49" spans="1:12" ht="27.95" customHeight="1" x14ac:dyDescent="0.25">
      <c r="A49" s="1349"/>
      <c r="B49" s="1351"/>
      <c r="C49" s="753"/>
      <c r="D49" s="1353"/>
      <c r="E49" s="1332">
        <f>'BS old'!E29</f>
        <v>0</v>
      </c>
      <c r="F49" s="1332"/>
      <c r="G49" s="1332"/>
      <c r="H49" s="756"/>
      <c r="I49" s="557"/>
      <c r="J49" s="1329">
        <f>'BS old'!G29</f>
        <v>0</v>
      </c>
      <c r="K49" s="1330"/>
      <c r="L49" s="1333"/>
    </row>
    <row r="50" spans="1:12" ht="27.95" customHeight="1" x14ac:dyDescent="0.25">
      <c r="A50" s="1374" t="s">
        <v>538</v>
      </c>
      <c r="B50" s="1368" t="s">
        <v>1103</v>
      </c>
      <c r="C50" s="759"/>
      <c r="D50" s="1353" t="s">
        <v>540</v>
      </c>
      <c r="E50" s="1332">
        <f>'BS old'!D30</f>
        <v>0</v>
      </c>
      <c r="F50" s="1332"/>
      <c r="G50" s="1332"/>
      <c r="H50" s="748"/>
      <c r="I50" s="1329">
        <f>'BS old'!F30</f>
        <v>0</v>
      </c>
      <c r="J50" s="1330"/>
      <c r="K50" s="1331"/>
      <c r="L50" s="474"/>
    </row>
    <row r="51" spans="1:12" ht="27.95" customHeight="1" x14ac:dyDescent="0.25">
      <c r="A51" s="1374"/>
      <c r="B51" s="1368"/>
      <c r="C51" s="759"/>
      <c r="D51" s="1353"/>
      <c r="E51" s="1332">
        <f>'BS old'!E30</f>
        <v>0</v>
      </c>
      <c r="F51" s="1332"/>
      <c r="G51" s="1332"/>
      <c r="H51" s="756"/>
      <c r="I51" s="557"/>
      <c r="J51" s="1329">
        <f>'BS old'!G30</f>
        <v>0</v>
      </c>
      <c r="K51" s="1330"/>
      <c r="L51" s="1333"/>
    </row>
    <row r="52" spans="1:12" s="404" customFormat="1" ht="27.95" customHeight="1" x14ac:dyDescent="0.25">
      <c r="A52" s="1378" t="s">
        <v>541</v>
      </c>
      <c r="B52" s="1351" t="s">
        <v>1102</v>
      </c>
      <c r="C52" s="752"/>
      <c r="D52" s="1352" t="s">
        <v>543</v>
      </c>
      <c r="E52" s="1332">
        <f>'BS old'!D31</f>
        <v>0</v>
      </c>
      <c r="F52" s="1332"/>
      <c r="G52" s="1332"/>
      <c r="H52" s="748"/>
      <c r="I52" s="1329">
        <f>'BS old'!F31</f>
        <v>0</v>
      </c>
      <c r="J52" s="1330"/>
      <c r="K52" s="1331"/>
      <c r="L52" s="474"/>
    </row>
    <row r="53" spans="1:12" s="404" customFormat="1" ht="27.95" customHeight="1" x14ac:dyDescent="0.25">
      <c r="A53" s="1378"/>
      <c r="B53" s="1351"/>
      <c r="C53" s="753"/>
      <c r="D53" s="1353"/>
      <c r="E53" s="1332">
        <f>'BS old'!E31</f>
        <v>0</v>
      </c>
      <c r="F53" s="1332"/>
      <c r="G53" s="1332"/>
      <c r="H53" s="756"/>
      <c r="I53" s="557"/>
      <c r="J53" s="1329">
        <f>'BS old'!G31</f>
        <v>0</v>
      </c>
      <c r="K53" s="1330"/>
      <c r="L53" s="1333"/>
    </row>
    <row r="54" spans="1:12" ht="27.95" customHeight="1" x14ac:dyDescent="0.25">
      <c r="A54" s="1349" t="s">
        <v>496</v>
      </c>
      <c r="B54" s="1351" t="s">
        <v>1101</v>
      </c>
      <c r="C54" s="753"/>
      <c r="D54" s="1353" t="s">
        <v>545</v>
      </c>
      <c r="E54" s="1332">
        <f>'BS old'!D32</f>
        <v>0</v>
      </c>
      <c r="F54" s="1332"/>
      <c r="G54" s="1332"/>
      <c r="H54" s="748"/>
      <c r="I54" s="1329">
        <f>'BS old'!F32</f>
        <v>0</v>
      </c>
      <c r="J54" s="1330"/>
      <c r="K54" s="1331"/>
      <c r="L54" s="474"/>
    </row>
    <row r="55" spans="1:12" ht="27.95" customHeight="1" x14ac:dyDescent="0.25">
      <c r="A55" s="1349"/>
      <c r="B55" s="1351"/>
      <c r="C55" s="753"/>
      <c r="D55" s="1353"/>
      <c r="E55" s="1332">
        <f>'BS old'!E32</f>
        <v>0</v>
      </c>
      <c r="F55" s="1332"/>
      <c r="G55" s="1332"/>
      <c r="H55" s="756"/>
      <c r="I55" s="557"/>
      <c r="J55" s="1329">
        <f>'BS old'!G32</f>
        <v>0</v>
      </c>
      <c r="K55" s="1330"/>
      <c r="L55" s="1333"/>
    </row>
    <row r="56" spans="1:12" ht="27.95" customHeight="1" x14ac:dyDescent="0.25">
      <c r="A56" s="1349" t="s">
        <v>499</v>
      </c>
      <c r="B56" s="1351" t="s">
        <v>1100</v>
      </c>
      <c r="C56" s="752"/>
      <c r="D56" s="1352" t="s">
        <v>547</v>
      </c>
      <c r="E56" s="1332">
        <f>'BS old'!D33</f>
        <v>0</v>
      </c>
      <c r="F56" s="1332"/>
      <c r="G56" s="1332"/>
      <c r="H56" s="748"/>
      <c r="I56" s="1329">
        <f>'BS old'!F33</f>
        <v>0</v>
      </c>
      <c r="J56" s="1330"/>
      <c r="K56" s="1331"/>
      <c r="L56" s="474"/>
    </row>
    <row r="57" spans="1:12" ht="27.95" customHeight="1" x14ac:dyDescent="0.25">
      <c r="A57" s="1349"/>
      <c r="B57" s="1351"/>
      <c r="C57" s="753"/>
      <c r="D57" s="1353"/>
      <c r="E57" s="1332">
        <f>'BS old'!E33</f>
        <v>0</v>
      </c>
      <c r="F57" s="1332"/>
      <c r="G57" s="1332"/>
      <c r="H57" s="756"/>
      <c r="I57" s="557"/>
      <c r="J57" s="1329">
        <f>'BS old'!G33</f>
        <v>0</v>
      </c>
      <c r="K57" s="1330"/>
      <c r="L57" s="1333"/>
    </row>
    <row r="58" spans="1:12" ht="27.95" customHeight="1" x14ac:dyDescent="0.25">
      <c r="A58" s="1349" t="s">
        <v>502</v>
      </c>
      <c r="B58" s="1351" t="s">
        <v>1099</v>
      </c>
      <c r="C58" s="753"/>
      <c r="D58" s="1353" t="s">
        <v>549</v>
      </c>
      <c r="E58" s="1332">
        <f>'BS old'!D34</f>
        <v>0</v>
      </c>
      <c r="F58" s="1332"/>
      <c r="G58" s="1332"/>
      <c r="H58" s="748"/>
      <c r="I58" s="1329">
        <f>'BS old'!F34</f>
        <v>0</v>
      </c>
      <c r="J58" s="1330"/>
      <c r="K58" s="1331"/>
      <c r="L58" s="474"/>
    </row>
    <row r="59" spans="1:12" ht="27.95" customHeight="1" x14ac:dyDescent="0.25">
      <c r="A59" s="1349"/>
      <c r="B59" s="1351"/>
      <c r="C59" s="753"/>
      <c r="D59" s="1353"/>
      <c r="E59" s="1332">
        <f>'BS old'!E34</f>
        <v>0</v>
      </c>
      <c r="F59" s="1332"/>
      <c r="G59" s="1332"/>
      <c r="H59" s="756"/>
      <c r="I59" s="557"/>
      <c r="J59" s="1329">
        <f>'BS old'!G34</f>
        <v>0</v>
      </c>
      <c r="K59" s="1330"/>
      <c r="L59" s="1333"/>
    </row>
    <row r="60" spans="1:12" ht="27.95" customHeight="1" x14ac:dyDescent="0.25">
      <c r="A60" s="1349" t="s">
        <v>505</v>
      </c>
      <c r="B60" s="1351" t="s">
        <v>1098</v>
      </c>
      <c r="C60" s="752"/>
      <c r="D60" s="1352" t="s">
        <v>551</v>
      </c>
      <c r="E60" s="1332">
        <f>'BS old'!D35</f>
        <v>0</v>
      </c>
      <c r="F60" s="1332"/>
      <c r="G60" s="1332"/>
      <c r="H60" s="748"/>
      <c r="I60" s="1329">
        <f>'BS old'!F35</f>
        <v>0</v>
      </c>
      <c r="J60" s="1330"/>
      <c r="K60" s="1331"/>
      <c r="L60" s="474"/>
    </row>
    <row r="61" spans="1:12" ht="27.95" customHeight="1" x14ac:dyDescent="0.25">
      <c r="A61" s="1349"/>
      <c r="B61" s="1351"/>
      <c r="C61" s="753"/>
      <c r="D61" s="1353"/>
      <c r="E61" s="1332">
        <f>'BS old'!E35</f>
        <v>0</v>
      </c>
      <c r="F61" s="1332"/>
      <c r="G61" s="1332"/>
      <c r="H61" s="756"/>
      <c r="I61" s="557"/>
      <c r="J61" s="1329">
        <f>'BS old'!G35</f>
        <v>0</v>
      </c>
      <c r="K61" s="1330"/>
      <c r="L61" s="1333"/>
    </row>
    <row r="62" spans="1:12" ht="27.95" customHeight="1" x14ac:dyDescent="0.25">
      <c r="A62" s="1349" t="s">
        <v>508</v>
      </c>
      <c r="B62" s="1351" t="s">
        <v>1097</v>
      </c>
      <c r="C62" s="753"/>
      <c r="D62" s="1353" t="s">
        <v>553</v>
      </c>
      <c r="E62" s="1332">
        <f>'BS old'!D36</f>
        <v>0</v>
      </c>
      <c r="F62" s="1332"/>
      <c r="G62" s="1332"/>
      <c r="H62" s="748"/>
      <c r="I62" s="1329">
        <f>'BS old'!F36</f>
        <v>0</v>
      </c>
      <c r="J62" s="1330"/>
      <c r="K62" s="1331"/>
      <c r="L62" s="474"/>
    </row>
    <row r="63" spans="1:12" ht="27.95" customHeight="1" x14ac:dyDescent="0.25">
      <c r="A63" s="1349"/>
      <c r="B63" s="1351"/>
      <c r="C63" s="753"/>
      <c r="D63" s="1353"/>
      <c r="E63" s="1332">
        <f>'BS old'!E36</f>
        <v>0</v>
      </c>
      <c r="F63" s="1332"/>
      <c r="G63" s="1332"/>
      <c r="H63" s="756"/>
      <c r="I63" s="557"/>
      <c r="J63" s="1329">
        <f>'BS old'!G36</f>
        <v>0</v>
      </c>
      <c r="K63" s="1330"/>
      <c r="L63" s="1333"/>
    </row>
    <row r="64" spans="1:12" ht="11.25" customHeight="1" x14ac:dyDescent="0.25">
      <c r="A64" s="1346" t="s">
        <v>1027</v>
      </c>
      <c r="B64" s="1354" t="s">
        <v>1071</v>
      </c>
      <c r="C64" s="754"/>
      <c r="D64" s="1356" t="s">
        <v>1025</v>
      </c>
      <c r="E64" s="1336" t="s">
        <v>2</v>
      </c>
      <c r="F64" s="1358"/>
      <c r="G64" s="1358"/>
      <c r="H64" s="1358"/>
      <c r="I64" s="1358"/>
      <c r="J64" s="1339"/>
      <c r="K64" s="1340" t="s">
        <v>1070</v>
      </c>
      <c r="L64" s="1341"/>
    </row>
    <row r="65" spans="1:12" ht="11.25" customHeight="1" x14ac:dyDescent="0.15">
      <c r="A65" s="1347"/>
      <c r="B65" s="1355"/>
      <c r="C65" s="755"/>
      <c r="D65" s="1357"/>
      <c r="E65" s="1359">
        <v>1</v>
      </c>
      <c r="F65" s="1355" t="s">
        <v>1069</v>
      </c>
      <c r="G65" s="1355"/>
      <c r="H65" s="749"/>
      <c r="I65" s="1342" t="s">
        <v>1068</v>
      </c>
      <c r="J65" s="1343"/>
      <c r="K65" s="1336"/>
      <c r="L65" s="1337"/>
    </row>
    <row r="66" spans="1:12" ht="11.25" customHeight="1" x14ac:dyDescent="0.15">
      <c r="A66" s="1347"/>
      <c r="B66" s="1355"/>
      <c r="C66" s="755"/>
      <c r="D66" s="1357"/>
      <c r="E66" s="1359"/>
      <c r="F66" s="1355" t="s">
        <v>1067</v>
      </c>
      <c r="G66" s="1355"/>
      <c r="H66" s="750"/>
      <c r="I66" s="1371"/>
      <c r="J66" s="1372"/>
      <c r="K66" s="1369" t="s">
        <v>1066</v>
      </c>
      <c r="L66" s="1345"/>
    </row>
    <row r="67" spans="1:12" ht="27.95" customHeight="1" x14ac:dyDescent="0.25">
      <c r="A67" s="1349" t="s">
        <v>511</v>
      </c>
      <c r="B67" s="1351" t="s">
        <v>1096</v>
      </c>
      <c r="C67" s="753"/>
      <c r="D67" s="1353" t="s">
        <v>852</v>
      </c>
      <c r="E67" s="1332">
        <f>'BS old'!D37</f>
        <v>0</v>
      </c>
      <c r="F67" s="1332"/>
      <c r="G67" s="1332"/>
      <c r="H67" s="748"/>
      <c r="I67" s="1329">
        <f>'BS old'!F37</f>
        <v>0</v>
      </c>
      <c r="J67" s="1330"/>
      <c r="K67" s="1331"/>
      <c r="L67" s="474"/>
    </row>
    <row r="68" spans="1:12" ht="27.95" customHeight="1" x14ac:dyDescent="0.25">
      <c r="A68" s="1349"/>
      <c r="B68" s="1351"/>
      <c r="C68" s="753"/>
      <c r="D68" s="1353"/>
      <c r="E68" s="1332">
        <f>'BS old'!E37</f>
        <v>0</v>
      </c>
      <c r="F68" s="1332"/>
      <c r="G68" s="1332"/>
      <c r="H68" s="756"/>
      <c r="I68" s="557"/>
      <c r="J68" s="1329">
        <f>'BS old'!G37</f>
        <v>0</v>
      </c>
      <c r="K68" s="1330"/>
      <c r="L68" s="1333"/>
    </row>
    <row r="69" spans="1:12" ht="27.95" customHeight="1" x14ac:dyDescent="0.25">
      <c r="A69" s="1349" t="s">
        <v>532</v>
      </c>
      <c r="B69" s="1351" t="s">
        <v>1095</v>
      </c>
      <c r="C69" s="753"/>
      <c r="D69" s="1353" t="s">
        <v>855</v>
      </c>
      <c r="E69" s="1332">
        <f>'BS old'!D38</f>
        <v>0</v>
      </c>
      <c r="F69" s="1332"/>
      <c r="G69" s="1332"/>
      <c r="H69" s="748"/>
      <c r="I69" s="1329">
        <f>'BS old'!F38</f>
        <v>0</v>
      </c>
      <c r="J69" s="1330"/>
      <c r="K69" s="1331"/>
      <c r="L69" s="474"/>
    </row>
    <row r="70" spans="1:12" ht="27.95" customHeight="1" x14ac:dyDescent="0.25">
      <c r="A70" s="1349"/>
      <c r="B70" s="1351"/>
      <c r="C70" s="753"/>
      <c r="D70" s="1353"/>
      <c r="E70" s="1332">
        <f>'BS old'!E38</f>
        <v>0</v>
      </c>
      <c r="F70" s="1332"/>
      <c r="G70" s="1332"/>
      <c r="H70" s="756"/>
      <c r="I70" s="557"/>
      <c r="J70" s="1329">
        <f>'BS old'!G38</f>
        <v>0</v>
      </c>
      <c r="K70" s="1330"/>
      <c r="L70" s="1333"/>
    </row>
    <row r="71" spans="1:12" ht="27.95" customHeight="1" x14ac:dyDescent="0.25">
      <c r="A71" s="1361" t="s">
        <v>558</v>
      </c>
      <c r="B71" s="1368" t="s">
        <v>1094</v>
      </c>
      <c r="C71" s="759"/>
      <c r="D71" s="1353" t="s">
        <v>858</v>
      </c>
      <c r="E71" s="1332">
        <f>'BS old'!D39</f>
        <v>0</v>
      </c>
      <c r="F71" s="1332"/>
      <c r="G71" s="1332"/>
      <c r="H71" s="748"/>
      <c r="I71" s="1329">
        <f>'BS old'!F39</f>
        <v>0</v>
      </c>
      <c r="J71" s="1330"/>
      <c r="K71" s="1331"/>
      <c r="L71" s="474"/>
    </row>
    <row r="72" spans="1:12" ht="27.95" customHeight="1" x14ac:dyDescent="0.25">
      <c r="A72" s="1361"/>
      <c r="B72" s="1363"/>
      <c r="C72" s="757"/>
      <c r="D72" s="1353"/>
      <c r="E72" s="1332">
        <f>'BS old'!E39</f>
        <v>0</v>
      </c>
      <c r="F72" s="1332"/>
      <c r="G72" s="1332"/>
      <c r="H72" s="756"/>
      <c r="I72" s="557"/>
      <c r="J72" s="1329">
        <f>'BS old'!G39</f>
        <v>0</v>
      </c>
      <c r="K72" s="1330"/>
      <c r="L72" s="1333"/>
    </row>
    <row r="73" spans="1:12" s="404" customFormat="1" ht="27.95" customHeight="1" x14ac:dyDescent="0.25">
      <c r="A73" s="1374" t="s">
        <v>561</v>
      </c>
      <c r="B73" s="1368" t="s">
        <v>1093</v>
      </c>
      <c r="C73" s="759"/>
      <c r="D73" s="1353" t="s">
        <v>861</v>
      </c>
      <c r="E73" s="1332">
        <f>'BS old'!D40</f>
        <v>0</v>
      </c>
      <c r="F73" s="1332"/>
      <c r="G73" s="1332"/>
      <c r="H73" s="748"/>
      <c r="I73" s="1329">
        <f>'BS old'!F40</f>
        <v>0</v>
      </c>
      <c r="J73" s="1330"/>
      <c r="K73" s="1331"/>
      <c r="L73" s="474"/>
    </row>
    <row r="74" spans="1:12" s="404" customFormat="1" ht="27.95" customHeight="1" x14ac:dyDescent="0.25">
      <c r="A74" s="1361"/>
      <c r="B74" s="1363"/>
      <c r="C74" s="757"/>
      <c r="D74" s="1353"/>
      <c r="E74" s="1332">
        <f>'BS old'!E40</f>
        <v>0</v>
      </c>
      <c r="F74" s="1332"/>
      <c r="G74" s="1332"/>
      <c r="H74" s="756"/>
      <c r="I74" s="557"/>
      <c r="J74" s="1329">
        <f>'BS old'!G40</f>
        <v>0</v>
      </c>
      <c r="K74" s="1330"/>
      <c r="L74" s="1333"/>
    </row>
    <row r="75" spans="1:12" s="404" customFormat="1" ht="27.95" customHeight="1" x14ac:dyDescent="0.25">
      <c r="A75" s="1373" t="s">
        <v>564</v>
      </c>
      <c r="B75" s="1351" t="s">
        <v>1092</v>
      </c>
      <c r="C75" s="753"/>
      <c r="D75" s="1353" t="s">
        <v>864</v>
      </c>
      <c r="E75" s="1332">
        <f>'BS old'!D41</f>
        <v>0</v>
      </c>
      <c r="F75" s="1332"/>
      <c r="G75" s="1332"/>
      <c r="H75" s="748"/>
      <c r="I75" s="1329">
        <f>'BS old'!F41</f>
        <v>0</v>
      </c>
      <c r="J75" s="1330"/>
      <c r="K75" s="1331"/>
      <c r="L75" s="474"/>
    </row>
    <row r="76" spans="1:12" s="404" customFormat="1" ht="27.95" customHeight="1" x14ac:dyDescent="0.25">
      <c r="A76" s="1360"/>
      <c r="B76" s="1351"/>
      <c r="C76" s="753"/>
      <c r="D76" s="1353"/>
      <c r="E76" s="1332">
        <f>'BS old'!E41</f>
        <v>0</v>
      </c>
      <c r="F76" s="1332"/>
      <c r="G76" s="1332"/>
      <c r="H76" s="756"/>
      <c r="I76" s="557"/>
      <c r="J76" s="1329">
        <f>'BS old'!G41</f>
        <v>0</v>
      </c>
      <c r="K76" s="1330"/>
      <c r="L76" s="1333"/>
    </row>
    <row r="77" spans="1:12" ht="27.95" customHeight="1" x14ac:dyDescent="0.25">
      <c r="A77" s="1349" t="s">
        <v>496</v>
      </c>
      <c r="B77" s="1351" t="s">
        <v>1091</v>
      </c>
      <c r="C77" s="753"/>
      <c r="D77" s="1353" t="s">
        <v>867</v>
      </c>
      <c r="E77" s="1332">
        <f>'BS old'!D42</f>
        <v>0</v>
      </c>
      <c r="F77" s="1332"/>
      <c r="G77" s="1332"/>
      <c r="H77" s="748"/>
      <c r="I77" s="1329">
        <f>'BS old'!F42</f>
        <v>0</v>
      </c>
      <c r="J77" s="1330"/>
      <c r="K77" s="1331"/>
      <c r="L77" s="474"/>
    </row>
    <row r="78" spans="1:12" ht="27.95" customHeight="1" x14ac:dyDescent="0.25">
      <c r="A78" s="1349"/>
      <c r="B78" s="1351"/>
      <c r="C78" s="753"/>
      <c r="D78" s="1353"/>
      <c r="E78" s="1332">
        <f>'BS old'!E42</f>
        <v>0</v>
      </c>
      <c r="F78" s="1332"/>
      <c r="G78" s="1332"/>
      <c r="H78" s="756"/>
      <c r="I78" s="557"/>
      <c r="J78" s="1329">
        <f>'BS old'!G42</f>
        <v>0</v>
      </c>
      <c r="K78" s="1330"/>
      <c r="L78" s="1333"/>
    </row>
    <row r="79" spans="1:12" ht="27.95" customHeight="1" x14ac:dyDescent="0.25">
      <c r="A79" s="1349" t="s">
        <v>499</v>
      </c>
      <c r="B79" s="1351" t="s">
        <v>1090</v>
      </c>
      <c r="C79" s="753"/>
      <c r="D79" s="1353" t="s">
        <v>870</v>
      </c>
      <c r="E79" s="1332">
        <f>'BS old'!D43</f>
        <v>0</v>
      </c>
      <c r="F79" s="1332"/>
      <c r="G79" s="1332"/>
      <c r="H79" s="748"/>
      <c r="I79" s="1329">
        <f>'BS old'!F43</f>
        <v>0</v>
      </c>
      <c r="J79" s="1330"/>
      <c r="K79" s="1331"/>
      <c r="L79" s="474"/>
    </row>
    <row r="80" spans="1:12" ht="27.95" customHeight="1" x14ac:dyDescent="0.25">
      <c r="A80" s="1349"/>
      <c r="B80" s="1351"/>
      <c r="C80" s="753"/>
      <c r="D80" s="1353"/>
      <c r="E80" s="1332">
        <f>'BS old'!E43</f>
        <v>0</v>
      </c>
      <c r="F80" s="1332"/>
      <c r="G80" s="1332"/>
      <c r="H80" s="756"/>
      <c r="I80" s="557"/>
      <c r="J80" s="1329">
        <f>'BS old'!G43</f>
        <v>0</v>
      </c>
      <c r="K80" s="1330"/>
      <c r="L80" s="1333"/>
    </row>
    <row r="81" spans="1:12" ht="27.95" customHeight="1" x14ac:dyDescent="0.25">
      <c r="A81" s="1349" t="s">
        <v>502</v>
      </c>
      <c r="B81" s="1351" t="s">
        <v>1089</v>
      </c>
      <c r="C81" s="753"/>
      <c r="D81" s="1353" t="s">
        <v>873</v>
      </c>
      <c r="E81" s="1332">
        <f>'BS old'!D44</f>
        <v>0</v>
      </c>
      <c r="F81" s="1332"/>
      <c r="G81" s="1332"/>
      <c r="H81" s="748"/>
      <c r="I81" s="1329">
        <f>'BS old'!F44</f>
        <v>0</v>
      </c>
      <c r="J81" s="1330"/>
      <c r="K81" s="1331"/>
      <c r="L81" s="474"/>
    </row>
    <row r="82" spans="1:12" ht="27.95" customHeight="1" x14ac:dyDescent="0.25">
      <c r="A82" s="1349"/>
      <c r="B82" s="1351"/>
      <c r="C82" s="753"/>
      <c r="D82" s="1353"/>
      <c r="E82" s="1332">
        <f>'BS old'!E44</f>
        <v>0</v>
      </c>
      <c r="F82" s="1332"/>
      <c r="G82" s="1332"/>
      <c r="H82" s="756"/>
      <c r="I82" s="557"/>
      <c r="J82" s="1329">
        <f>'BS old'!G44</f>
        <v>0</v>
      </c>
      <c r="K82" s="1330"/>
      <c r="L82" s="1333"/>
    </row>
    <row r="83" spans="1:12" ht="27.95" customHeight="1" x14ac:dyDescent="0.25">
      <c r="A83" s="1349" t="s">
        <v>505</v>
      </c>
      <c r="B83" s="1351" t="s">
        <v>1088</v>
      </c>
      <c r="C83" s="753"/>
      <c r="D83" s="1353" t="s">
        <v>876</v>
      </c>
      <c r="E83" s="1332">
        <f>'BS old'!D45</f>
        <v>0</v>
      </c>
      <c r="F83" s="1332"/>
      <c r="G83" s="1332"/>
      <c r="H83" s="748"/>
      <c r="I83" s="1329">
        <f>'BS old'!F45</f>
        <v>0</v>
      </c>
      <c r="J83" s="1330"/>
      <c r="K83" s="1331"/>
      <c r="L83" s="474"/>
    </row>
    <row r="84" spans="1:12" ht="27.95" customHeight="1" x14ac:dyDescent="0.25">
      <c r="A84" s="1349"/>
      <c r="B84" s="1351"/>
      <c r="C84" s="753"/>
      <c r="D84" s="1353"/>
      <c r="E84" s="1332">
        <f>'BS old'!E45</f>
        <v>0</v>
      </c>
      <c r="F84" s="1332"/>
      <c r="G84" s="1332"/>
      <c r="H84" s="756"/>
      <c r="I84" s="557"/>
      <c r="J84" s="1329">
        <f>'BS old'!G45</f>
        <v>0</v>
      </c>
      <c r="K84" s="1330"/>
      <c r="L84" s="1333"/>
    </row>
    <row r="85" spans="1:12" ht="27.95" customHeight="1" x14ac:dyDescent="0.25">
      <c r="A85" s="1349" t="s">
        <v>508</v>
      </c>
      <c r="B85" s="1351" t="s">
        <v>1087</v>
      </c>
      <c r="C85" s="753"/>
      <c r="D85" s="1353" t="s">
        <v>879</v>
      </c>
      <c r="E85" s="1332">
        <f>'BS old'!D46</f>
        <v>0</v>
      </c>
      <c r="F85" s="1332"/>
      <c r="G85" s="1332"/>
      <c r="H85" s="748"/>
      <c r="I85" s="1329">
        <f>'BS old'!F46</f>
        <v>0</v>
      </c>
      <c r="J85" s="1330"/>
      <c r="K85" s="1331"/>
      <c r="L85" s="474"/>
    </row>
    <row r="86" spans="1:12" ht="27.95" customHeight="1" x14ac:dyDescent="0.25">
      <c r="A86" s="1349"/>
      <c r="B86" s="1351"/>
      <c r="C86" s="753"/>
      <c r="D86" s="1353"/>
      <c r="E86" s="1332">
        <f>'BS old'!E46</f>
        <v>0</v>
      </c>
      <c r="F86" s="1332"/>
      <c r="G86" s="1332"/>
      <c r="H86" s="756"/>
      <c r="I86" s="557"/>
      <c r="J86" s="1329">
        <f>'BS old'!G46</f>
        <v>0</v>
      </c>
      <c r="K86" s="1330"/>
      <c r="L86" s="1333"/>
    </row>
    <row r="87" spans="1:12" ht="27.95" customHeight="1" x14ac:dyDescent="0.25">
      <c r="A87" s="1374" t="s">
        <v>577</v>
      </c>
      <c r="B87" s="1363" t="s">
        <v>1086</v>
      </c>
      <c r="C87" s="757"/>
      <c r="D87" s="1353" t="s">
        <v>882</v>
      </c>
      <c r="E87" s="1332">
        <f>'BS old'!D47</f>
        <v>0</v>
      </c>
      <c r="F87" s="1332"/>
      <c r="G87" s="1332"/>
      <c r="H87" s="748"/>
      <c r="I87" s="1329">
        <f>'BS old'!F47</f>
        <v>0</v>
      </c>
      <c r="J87" s="1330"/>
      <c r="K87" s="1331"/>
      <c r="L87" s="474"/>
    </row>
    <row r="88" spans="1:12" ht="27.95" customHeight="1" x14ac:dyDescent="0.25">
      <c r="A88" s="1361"/>
      <c r="B88" s="1363"/>
      <c r="C88" s="757"/>
      <c r="D88" s="1353"/>
      <c r="E88" s="1332">
        <f>'BS old'!E47</f>
        <v>0</v>
      </c>
      <c r="F88" s="1332"/>
      <c r="G88" s="1332"/>
      <c r="H88" s="756"/>
      <c r="I88" s="557"/>
      <c r="J88" s="1329">
        <f>'BS old'!G47</f>
        <v>0</v>
      </c>
      <c r="K88" s="1330"/>
      <c r="L88" s="1333"/>
    </row>
    <row r="89" spans="1:12" s="404" customFormat="1" ht="27.95" customHeight="1" x14ac:dyDescent="0.25">
      <c r="A89" s="1373" t="s">
        <v>580</v>
      </c>
      <c r="B89" s="1351" t="s">
        <v>1085</v>
      </c>
      <c r="C89" s="753"/>
      <c r="D89" s="1353" t="s">
        <v>885</v>
      </c>
      <c r="E89" s="1332">
        <f>'BS old'!D48</f>
        <v>0</v>
      </c>
      <c r="F89" s="1332"/>
      <c r="G89" s="1332"/>
      <c r="H89" s="748"/>
      <c r="I89" s="1329">
        <f>'BS old'!F48</f>
        <v>0</v>
      </c>
      <c r="J89" s="1330"/>
      <c r="K89" s="1331"/>
      <c r="L89" s="474"/>
    </row>
    <row r="90" spans="1:12" s="404" customFormat="1" ht="27.95" customHeight="1" x14ac:dyDescent="0.25">
      <c r="A90" s="1360"/>
      <c r="B90" s="1351"/>
      <c r="C90" s="753"/>
      <c r="D90" s="1353"/>
      <c r="E90" s="1332">
        <f>'BS old'!E48</f>
        <v>0</v>
      </c>
      <c r="F90" s="1332"/>
      <c r="G90" s="1332"/>
      <c r="H90" s="756"/>
      <c r="I90" s="557"/>
      <c r="J90" s="1329">
        <f>'BS old'!G48</f>
        <v>0</v>
      </c>
      <c r="K90" s="1330"/>
      <c r="L90" s="1333"/>
    </row>
    <row r="91" spans="1:12" s="404" customFormat="1" ht="27.95" customHeight="1" x14ac:dyDescent="0.25">
      <c r="A91" s="1349" t="s">
        <v>496</v>
      </c>
      <c r="B91" s="1351" t="s">
        <v>1080</v>
      </c>
      <c r="C91" s="753"/>
      <c r="D91" s="1353" t="s">
        <v>888</v>
      </c>
      <c r="E91" s="1332">
        <f>'BS old'!D49</f>
        <v>0</v>
      </c>
      <c r="F91" s="1332"/>
      <c r="G91" s="1332"/>
      <c r="H91" s="748"/>
      <c r="I91" s="1329">
        <f>'BS old'!F49</f>
        <v>0</v>
      </c>
      <c r="J91" s="1330"/>
      <c r="K91" s="1331"/>
      <c r="L91" s="474"/>
    </row>
    <row r="92" spans="1:12" s="404" customFormat="1" ht="27.95" customHeight="1" x14ac:dyDescent="0.25">
      <c r="A92" s="1349"/>
      <c r="B92" s="1351"/>
      <c r="C92" s="753"/>
      <c r="D92" s="1353"/>
      <c r="E92" s="1332">
        <f>'BS old'!E49</f>
        <v>0</v>
      </c>
      <c r="F92" s="1332"/>
      <c r="G92" s="1332"/>
      <c r="H92" s="756"/>
      <c r="I92" s="557"/>
      <c r="J92" s="1329">
        <f>'BS old'!G49</f>
        <v>0</v>
      </c>
      <c r="K92" s="1330"/>
      <c r="L92" s="1333"/>
    </row>
    <row r="93" spans="1:12" ht="27.95" customHeight="1" x14ac:dyDescent="0.25">
      <c r="A93" s="1349" t="s">
        <v>499</v>
      </c>
      <c r="B93" s="1351" t="s">
        <v>1079</v>
      </c>
      <c r="C93" s="753"/>
      <c r="D93" s="1353" t="s">
        <v>891</v>
      </c>
      <c r="E93" s="1332">
        <f>'BS old'!D50</f>
        <v>0</v>
      </c>
      <c r="F93" s="1332"/>
      <c r="G93" s="1332"/>
      <c r="H93" s="748"/>
      <c r="I93" s="1329">
        <f>'BS old'!F50</f>
        <v>0</v>
      </c>
      <c r="J93" s="1330"/>
      <c r="K93" s="1331"/>
      <c r="L93" s="474"/>
    </row>
    <row r="94" spans="1:12" ht="27.95" customHeight="1" x14ac:dyDescent="0.25">
      <c r="A94" s="1349"/>
      <c r="B94" s="1351"/>
      <c r="C94" s="753"/>
      <c r="D94" s="1353"/>
      <c r="E94" s="1332">
        <f>'BS old'!E50</f>
        <v>0</v>
      </c>
      <c r="F94" s="1332"/>
      <c r="G94" s="1332"/>
      <c r="H94" s="756"/>
      <c r="I94" s="557"/>
      <c r="J94" s="1329">
        <f>'BS old'!G50</f>
        <v>0</v>
      </c>
      <c r="K94" s="1330"/>
      <c r="L94" s="1333"/>
    </row>
    <row r="95" spans="1:12" ht="11.25" customHeight="1" x14ac:dyDescent="0.25">
      <c r="A95" s="1346" t="s">
        <v>1027</v>
      </c>
      <c r="B95" s="1354" t="s">
        <v>1071</v>
      </c>
      <c r="C95" s="754"/>
      <c r="D95" s="1356" t="s">
        <v>1025</v>
      </c>
      <c r="E95" s="1336" t="s">
        <v>2</v>
      </c>
      <c r="F95" s="1358"/>
      <c r="G95" s="1358"/>
      <c r="H95" s="1358"/>
      <c r="I95" s="1358"/>
      <c r="J95" s="1339"/>
      <c r="K95" s="1340" t="s">
        <v>1070</v>
      </c>
      <c r="L95" s="1341"/>
    </row>
    <row r="96" spans="1:12" ht="11.25" customHeight="1" x14ac:dyDescent="0.15">
      <c r="A96" s="1347"/>
      <c r="B96" s="1355"/>
      <c r="C96" s="755"/>
      <c r="D96" s="1357"/>
      <c r="E96" s="1359">
        <v>1</v>
      </c>
      <c r="F96" s="1355" t="s">
        <v>1069</v>
      </c>
      <c r="G96" s="1355"/>
      <c r="H96" s="749"/>
      <c r="I96" s="1342" t="s">
        <v>1068</v>
      </c>
      <c r="J96" s="1343"/>
      <c r="K96" s="1336"/>
      <c r="L96" s="1337"/>
    </row>
    <row r="97" spans="1:14" ht="12" customHeight="1" x14ac:dyDescent="0.15">
      <c r="A97" s="1375"/>
      <c r="B97" s="1370"/>
      <c r="C97" s="760"/>
      <c r="D97" s="1357"/>
      <c r="E97" s="1376"/>
      <c r="F97" s="1370" t="s">
        <v>1067</v>
      </c>
      <c r="G97" s="1370"/>
      <c r="H97" s="750"/>
      <c r="I97" s="1371"/>
      <c r="J97" s="1372"/>
      <c r="K97" s="1369" t="s">
        <v>1066</v>
      </c>
      <c r="L97" s="1345"/>
    </row>
    <row r="98" spans="1:14" ht="27.95" customHeight="1" x14ac:dyDescent="0.25">
      <c r="A98" s="1349" t="s">
        <v>502</v>
      </c>
      <c r="B98" s="1351" t="s">
        <v>1078</v>
      </c>
      <c r="C98" s="752"/>
      <c r="D98" s="1352" t="s">
        <v>894</v>
      </c>
      <c r="E98" s="1332">
        <f>'BS old'!D51</f>
        <v>0</v>
      </c>
      <c r="F98" s="1332"/>
      <c r="G98" s="1332"/>
      <c r="H98" s="748"/>
      <c r="I98" s="1329">
        <f>'BS old'!F51</f>
        <v>0</v>
      </c>
      <c r="J98" s="1330"/>
      <c r="K98" s="1331"/>
      <c r="L98" s="474"/>
      <c r="N98" s="456" t="s">
        <v>983</v>
      </c>
    </row>
    <row r="99" spans="1:14" ht="27.95" customHeight="1" x14ac:dyDescent="0.25">
      <c r="A99" s="1349"/>
      <c r="B99" s="1351"/>
      <c r="C99" s="753"/>
      <c r="D99" s="1353"/>
      <c r="E99" s="1332">
        <f>'BS old'!E51</f>
        <v>0</v>
      </c>
      <c r="F99" s="1332"/>
      <c r="G99" s="1332"/>
      <c r="H99" s="756"/>
      <c r="I99" s="557"/>
      <c r="J99" s="1329">
        <f>'BS old'!G51</f>
        <v>0</v>
      </c>
      <c r="K99" s="1330"/>
      <c r="L99" s="1333"/>
    </row>
    <row r="100" spans="1:14" ht="27.95" customHeight="1" x14ac:dyDescent="0.25">
      <c r="A100" s="1349" t="s">
        <v>505</v>
      </c>
      <c r="B100" s="1351" t="s">
        <v>1084</v>
      </c>
      <c r="C100" s="753"/>
      <c r="D100" s="1353" t="s">
        <v>897</v>
      </c>
      <c r="E100" s="1332">
        <f>'BS old'!D52</f>
        <v>0</v>
      </c>
      <c r="F100" s="1332"/>
      <c r="G100" s="1332"/>
      <c r="H100" s="748"/>
      <c r="I100" s="1329">
        <f>'BS old'!F52</f>
        <v>0</v>
      </c>
      <c r="J100" s="1330"/>
      <c r="K100" s="1331"/>
      <c r="L100" s="474"/>
    </row>
    <row r="101" spans="1:14" ht="27.95" customHeight="1" x14ac:dyDescent="0.25">
      <c r="A101" s="1349"/>
      <c r="B101" s="1351"/>
      <c r="C101" s="753"/>
      <c r="D101" s="1353"/>
      <c r="E101" s="1332">
        <f>'BS old'!E52</f>
        <v>0</v>
      </c>
      <c r="F101" s="1332"/>
      <c r="G101" s="1332"/>
      <c r="H101" s="756"/>
      <c r="I101" s="557"/>
      <c r="J101" s="1329">
        <f>'BS old'!G52</f>
        <v>0</v>
      </c>
      <c r="K101" s="1330"/>
      <c r="L101" s="1333"/>
    </row>
    <row r="102" spans="1:14" ht="27.95" customHeight="1" x14ac:dyDescent="0.25">
      <c r="A102" s="1349" t="s">
        <v>508</v>
      </c>
      <c r="B102" s="1351" t="s">
        <v>1074</v>
      </c>
      <c r="C102" s="752"/>
      <c r="D102" s="1352" t="s">
        <v>900</v>
      </c>
      <c r="E102" s="1332">
        <f>'BS old'!D53</f>
        <v>0</v>
      </c>
      <c r="F102" s="1332"/>
      <c r="G102" s="1332"/>
      <c r="H102" s="748"/>
      <c r="I102" s="1329">
        <f>'BS old'!F53</f>
        <v>0</v>
      </c>
      <c r="J102" s="1330"/>
      <c r="K102" s="1331"/>
      <c r="L102" s="474"/>
    </row>
    <row r="103" spans="1:14" ht="27.95" customHeight="1" x14ac:dyDescent="0.25">
      <c r="A103" s="1349"/>
      <c r="B103" s="1351"/>
      <c r="C103" s="753"/>
      <c r="D103" s="1353"/>
      <c r="E103" s="1332">
        <f>'BS old'!E53</f>
        <v>0</v>
      </c>
      <c r="F103" s="1332"/>
      <c r="G103" s="1332"/>
      <c r="H103" s="756"/>
      <c r="I103" s="557"/>
      <c r="J103" s="1329">
        <f>'BS old'!G53</f>
        <v>0</v>
      </c>
      <c r="K103" s="1330"/>
      <c r="L103" s="1333"/>
    </row>
    <row r="104" spans="1:14" ht="27.95" customHeight="1" x14ac:dyDescent="0.25">
      <c r="A104" s="1349" t="s">
        <v>511</v>
      </c>
      <c r="B104" s="1351" t="s">
        <v>1083</v>
      </c>
      <c r="C104" s="753"/>
      <c r="D104" s="1353" t="s">
        <v>903</v>
      </c>
      <c r="E104" s="1332">
        <f>'BS old'!D54</f>
        <v>0</v>
      </c>
      <c r="F104" s="1332"/>
      <c r="G104" s="1332"/>
      <c r="H104" s="748"/>
      <c r="I104" s="1329">
        <f>'BS old'!F54</f>
        <v>0</v>
      </c>
      <c r="J104" s="1330"/>
      <c r="K104" s="1331"/>
      <c r="L104" s="474"/>
    </row>
    <row r="105" spans="1:14" ht="27.95" customHeight="1" x14ac:dyDescent="0.25">
      <c r="A105" s="1349"/>
      <c r="B105" s="1351"/>
      <c r="C105" s="753"/>
      <c r="D105" s="1353"/>
      <c r="E105" s="1332">
        <f>'BS old'!E54</f>
        <v>0</v>
      </c>
      <c r="F105" s="1332"/>
      <c r="G105" s="1332"/>
      <c r="H105" s="756"/>
      <c r="I105" s="557"/>
      <c r="J105" s="1329">
        <f>'BS old'!G54</f>
        <v>0</v>
      </c>
      <c r="K105" s="1330"/>
      <c r="L105" s="1333"/>
    </row>
    <row r="106" spans="1:14" ht="27.95" customHeight="1" x14ac:dyDescent="0.25">
      <c r="A106" s="1367" t="s">
        <v>595</v>
      </c>
      <c r="B106" s="1368" t="s">
        <v>1082</v>
      </c>
      <c r="C106" s="758"/>
      <c r="D106" s="1352" t="s">
        <v>905</v>
      </c>
      <c r="E106" s="1332">
        <f>'BS old'!D55</f>
        <v>0</v>
      </c>
      <c r="F106" s="1332"/>
      <c r="G106" s="1332"/>
      <c r="H106" s="748"/>
      <c r="I106" s="1329">
        <f>'BS old'!F55</f>
        <v>0</v>
      </c>
      <c r="J106" s="1330"/>
      <c r="K106" s="1331"/>
      <c r="L106" s="474"/>
    </row>
    <row r="107" spans="1:14" ht="27.95" customHeight="1" x14ac:dyDescent="0.25">
      <c r="A107" s="1365"/>
      <c r="B107" s="1363"/>
      <c r="C107" s="757"/>
      <c r="D107" s="1353"/>
      <c r="E107" s="1332">
        <f>'BS old'!E55</f>
        <v>0</v>
      </c>
      <c r="F107" s="1332"/>
      <c r="G107" s="1332"/>
      <c r="H107" s="756"/>
      <c r="I107" s="557"/>
      <c r="J107" s="1329">
        <f>'BS old'!G55</f>
        <v>0</v>
      </c>
      <c r="K107" s="1330"/>
      <c r="L107" s="1333"/>
    </row>
    <row r="108" spans="1:14" s="404" customFormat="1" ht="27.95" customHeight="1" x14ac:dyDescent="0.25">
      <c r="A108" s="1377" t="s">
        <v>598</v>
      </c>
      <c r="B108" s="1351" t="s">
        <v>1081</v>
      </c>
      <c r="C108" s="753"/>
      <c r="D108" s="1353" t="s">
        <v>908</v>
      </c>
      <c r="E108" s="1332">
        <f>'BS old'!D56</f>
        <v>0</v>
      </c>
      <c r="F108" s="1332"/>
      <c r="G108" s="1332"/>
      <c r="H108" s="748"/>
      <c r="I108" s="1329">
        <f>'BS old'!F56</f>
        <v>0</v>
      </c>
      <c r="J108" s="1330"/>
      <c r="K108" s="1331"/>
      <c r="L108" s="474"/>
    </row>
    <row r="109" spans="1:14" s="404" customFormat="1" ht="27.95" customHeight="1" x14ac:dyDescent="0.25">
      <c r="A109" s="1377"/>
      <c r="B109" s="1351"/>
      <c r="C109" s="753"/>
      <c r="D109" s="1353"/>
      <c r="E109" s="1332">
        <f>'BS old'!E56</f>
        <v>0</v>
      </c>
      <c r="F109" s="1332"/>
      <c r="G109" s="1332"/>
      <c r="H109" s="756"/>
      <c r="I109" s="557"/>
      <c r="J109" s="1329">
        <f>'BS old'!G56</f>
        <v>0</v>
      </c>
      <c r="K109" s="1330"/>
      <c r="L109" s="1333"/>
    </row>
    <row r="110" spans="1:14" s="404" customFormat="1" ht="27.95" customHeight="1" x14ac:dyDescent="0.25">
      <c r="A110" s="1349" t="s">
        <v>496</v>
      </c>
      <c r="B110" s="1351" t="s">
        <v>1080</v>
      </c>
      <c r="C110" s="752"/>
      <c r="D110" s="1352" t="s">
        <v>911</v>
      </c>
      <c r="E110" s="1332">
        <f>'BS old'!D57</f>
        <v>0</v>
      </c>
      <c r="F110" s="1332"/>
      <c r="G110" s="1332"/>
      <c r="H110" s="748"/>
      <c r="I110" s="1329">
        <f>'BS old'!F57</f>
        <v>0</v>
      </c>
      <c r="J110" s="1330"/>
      <c r="K110" s="1331"/>
      <c r="L110" s="474"/>
    </row>
    <row r="111" spans="1:14" s="404" customFormat="1" ht="27.95" customHeight="1" x14ac:dyDescent="0.25">
      <c r="A111" s="1349"/>
      <c r="B111" s="1351"/>
      <c r="C111" s="753"/>
      <c r="D111" s="1353"/>
      <c r="E111" s="1332">
        <f>'BS old'!E57</f>
        <v>0</v>
      </c>
      <c r="F111" s="1332"/>
      <c r="G111" s="1332"/>
      <c r="H111" s="756"/>
      <c r="I111" s="557"/>
      <c r="J111" s="1329">
        <f>'BS old'!G57</f>
        <v>0</v>
      </c>
      <c r="K111" s="1330"/>
      <c r="L111" s="1333"/>
    </row>
    <row r="112" spans="1:14" ht="27.95" customHeight="1" x14ac:dyDescent="0.25">
      <c r="A112" s="1349" t="s">
        <v>499</v>
      </c>
      <c r="B112" s="1351" t="s">
        <v>1079</v>
      </c>
      <c r="C112" s="753"/>
      <c r="D112" s="1353" t="s">
        <v>914</v>
      </c>
      <c r="E112" s="1332">
        <f>'BS old'!D58</f>
        <v>0</v>
      </c>
      <c r="F112" s="1332"/>
      <c r="G112" s="1332"/>
      <c r="H112" s="748"/>
      <c r="I112" s="1329">
        <f>'BS old'!F58</f>
        <v>0</v>
      </c>
      <c r="J112" s="1330"/>
      <c r="K112" s="1331"/>
      <c r="L112" s="474"/>
    </row>
    <row r="113" spans="1:12" ht="27.95" customHeight="1" x14ac:dyDescent="0.25">
      <c r="A113" s="1349"/>
      <c r="B113" s="1351"/>
      <c r="C113" s="753"/>
      <c r="D113" s="1353"/>
      <c r="E113" s="1332">
        <f>'BS old'!E58</f>
        <v>0</v>
      </c>
      <c r="F113" s="1332"/>
      <c r="G113" s="1332"/>
      <c r="H113" s="756"/>
      <c r="I113" s="557"/>
      <c r="J113" s="1329">
        <f>'BS old'!G58</f>
        <v>0</v>
      </c>
      <c r="K113" s="1330"/>
      <c r="L113" s="1333"/>
    </row>
    <row r="114" spans="1:12" ht="27.95" customHeight="1" x14ac:dyDescent="0.25">
      <c r="A114" s="1349" t="s">
        <v>502</v>
      </c>
      <c r="B114" s="1351" t="s">
        <v>1078</v>
      </c>
      <c r="C114" s="752"/>
      <c r="D114" s="1352" t="s">
        <v>916</v>
      </c>
      <c r="E114" s="1332">
        <f>'BS old'!D59</f>
        <v>0</v>
      </c>
      <c r="F114" s="1332"/>
      <c r="G114" s="1332"/>
      <c r="H114" s="748"/>
      <c r="I114" s="1329">
        <f>'BS old'!F59</f>
        <v>0</v>
      </c>
      <c r="J114" s="1330"/>
      <c r="K114" s="1331"/>
      <c r="L114" s="474"/>
    </row>
    <row r="115" spans="1:12" ht="27.95" customHeight="1" x14ac:dyDescent="0.25">
      <c r="A115" s="1349"/>
      <c r="B115" s="1351"/>
      <c r="C115" s="753"/>
      <c r="D115" s="1353"/>
      <c r="E115" s="1332">
        <f>'BS old'!E59</f>
        <v>0</v>
      </c>
      <c r="F115" s="1332"/>
      <c r="G115" s="1332"/>
      <c r="H115" s="756"/>
      <c r="I115" s="557"/>
      <c r="J115" s="1329">
        <f>'BS old'!G59</f>
        <v>0</v>
      </c>
      <c r="K115" s="1330"/>
      <c r="L115" s="1333"/>
    </row>
    <row r="116" spans="1:12" ht="27.95" customHeight="1" x14ac:dyDescent="0.25">
      <c r="A116" s="1349" t="s">
        <v>505</v>
      </c>
      <c r="B116" s="1351" t="s">
        <v>1077</v>
      </c>
      <c r="C116" s="753"/>
      <c r="D116" s="1353" t="s">
        <v>918</v>
      </c>
      <c r="E116" s="1332">
        <f>'BS old'!D60</f>
        <v>0</v>
      </c>
      <c r="F116" s="1332"/>
      <c r="G116" s="1332"/>
      <c r="H116" s="748"/>
      <c r="I116" s="1329">
        <f>'BS old'!F60</f>
        <v>0</v>
      </c>
      <c r="J116" s="1330"/>
      <c r="K116" s="1331"/>
      <c r="L116" s="474"/>
    </row>
    <row r="117" spans="1:12" ht="27.95" customHeight="1" x14ac:dyDescent="0.25">
      <c r="A117" s="1349"/>
      <c r="B117" s="1351"/>
      <c r="C117" s="753"/>
      <c r="D117" s="1353"/>
      <c r="E117" s="1332">
        <f>'BS old'!E60</f>
        <v>0</v>
      </c>
      <c r="F117" s="1332"/>
      <c r="G117" s="1332"/>
      <c r="H117" s="756"/>
      <c r="I117" s="557"/>
      <c r="J117" s="1329">
        <f>'BS old'!G60</f>
        <v>0</v>
      </c>
      <c r="K117" s="1330"/>
      <c r="L117" s="1333"/>
    </row>
    <row r="118" spans="1:12" ht="27.95" customHeight="1" x14ac:dyDescent="0.25">
      <c r="A118" s="1349" t="s">
        <v>508</v>
      </c>
      <c r="B118" s="1351" t="s">
        <v>1076</v>
      </c>
      <c r="C118" s="752"/>
      <c r="D118" s="1352" t="s">
        <v>921</v>
      </c>
      <c r="E118" s="1332">
        <f>'BS old'!D61</f>
        <v>0</v>
      </c>
      <c r="F118" s="1332"/>
      <c r="G118" s="1332"/>
      <c r="H118" s="748"/>
      <c r="I118" s="1329">
        <f>'BS old'!F61</f>
        <v>0</v>
      </c>
      <c r="J118" s="1330"/>
      <c r="K118" s="1331"/>
      <c r="L118" s="474"/>
    </row>
    <row r="119" spans="1:12" ht="27.95" customHeight="1" x14ac:dyDescent="0.25">
      <c r="A119" s="1349"/>
      <c r="B119" s="1351"/>
      <c r="C119" s="753"/>
      <c r="D119" s="1353"/>
      <c r="E119" s="1332">
        <f>'BS old'!E61</f>
        <v>0</v>
      </c>
      <c r="F119" s="1332"/>
      <c r="G119" s="1332"/>
      <c r="H119" s="756"/>
      <c r="I119" s="557"/>
      <c r="J119" s="1329">
        <f>'BS old'!G61</f>
        <v>0</v>
      </c>
      <c r="K119" s="1330"/>
      <c r="L119" s="1333"/>
    </row>
    <row r="120" spans="1:12" ht="27.95" customHeight="1" x14ac:dyDescent="0.25">
      <c r="A120" s="1349" t="s">
        <v>511</v>
      </c>
      <c r="B120" s="1351" t="s">
        <v>1075</v>
      </c>
      <c r="C120" s="753"/>
      <c r="D120" s="1353" t="s">
        <v>924</v>
      </c>
      <c r="E120" s="1332">
        <f>'BS old'!D62</f>
        <v>0</v>
      </c>
      <c r="F120" s="1332"/>
      <c r="G120" s="1332"/>
      <c r="H120" s="748"/>
      <c r="I120" s="1329">
        <f>'BS old'!F62</f>
        <v>0</v>
      </c>
      <c r="J120" s="1330"/>
      <c r="K120" s="1331"/>
      <c r="L120" s="474"/>
    </row>
    <row r="121" spans="1:12" ht="27.95" customHeight="1" x14ac:dyDescent="0.25">
      <c r="A121" s="1349"/>
      <c r="B121" s="1351"/>
      <c r="C121" s="753"/>
      <c r="D121" s="1353"/>
      <c r="E121" s="1332">
        <f>'BS old'!E62</f>
        <v>0</v>
      </c>
      <c r="F121" s="1332"/>
      <c r="G121" s="1332"/>
      <c r="H121" s="756"/>
      <c r="I121" s="557"/>
      <c r="J121" s="1329">
        <f>'BS old'!G62</f>
        <v>0</v>
      </c>
      <c r="K121" s="1330"/>
      <c r="L121" s="1333"/>
    </row>
    <row r="122" spans="1:12" ht="27.95" customHeight="1" x14ac:dyDescent="0.25">
      <c r="A122" s="1349" t="s">
        <v>532</v>
      </c>
      <c r="B122" s="1351" t="s">
        <v>1074</v>
      </c>
      <c r="C122" s="752"/>
      <c r="D122" s="1352" t="s">
        <v>926</v>
      </c>
      <c r="E122" s="1332">
        <f>'BS old'!D63</f>
        <v>0</v>
      </c>
      <c r="F122" s="1332"/>
      <c r="G122" s="1332"/>
      <c r="H122" s="748"/>
      <c r="I122" s="1329">
        <f>'BS old'!F63</f>
        <v>0</v>
      </c>
      <c r="J122" s="1330"/>
      <c r="K122" s="1331"/>
      <c r="L122" s="474"/>
    </row>
    <row r="123" spans="1:12" ht="27.95" customHeight="1" x14ac:dyDescent="0.25">
      <c r="A123" s="1349"/>
      <c r="B123" s="1351"/>
      <c r="C123" s="753"/>
      <c r="D123" s="1353"/>
      <c r="E123" s="1332">
        <f>'BS old'!E63</f>
        <v>0</v>
      </c>
      <c r="F123" s="1332"/>
      <c r="G123" s="1332"/>
      <c r="H123" s="756"/>
      <c r="I123" s="557"/>
      <c r="J123" s="1329">
        <f>'BS old'!G63</f>
        <v>0</v>
      </c>
      <c r="K123" s="1330"/>
      <c r="L123" s="1333"/>
    </row>
    <row r="124" spans="1:12" ht="27.95" customHeight="1" x14ac:dyDescent="0.25">
      <c r="A124" s="1364" t="s">
        <v>613</v>
      </c>
      <c r="B124" s="1362" t="s">
        <v>1073</v>
      </c>
      <c r="C124" s="758"/>
      <c r="D124" s="1353" t="s">
        <v>929</v>
      </c>
      <c r="E124" s="1332">
        <f>'BS old'!D64</f>
        <v>0</v>
      </c>
      <c r="F124" s="1332"/>
      <c r="G124" s="1332"/>
      <c r="H124" s="748"/>
      <c r="I124" s="1329">
        <f>'BS old'!F64</f>
        <v>0</v>
      </c>
      <c r="J124" s="1330"/>
      <c r="K124" s="1331"/>
      <c r="L124" s="474"/>
    </row>
    <row r="125" spans="1:12" ht="27.95" customHeight="1" x14ac:dyDescent="0.25">
      <c r="A125" s="1365"/>
      <c r="B125" s="1363"/>
      <c r="C125" s="757"/>
      <c r="D125" s="1353"/>
      <c r="E125" s="1332">
        <f>'BS old'!E64</f>
        <v>0</v>
      </c>
      <c r="F125" s="1332"/>
      <c r="G125" s="1332"/>
      <c r="H125" s="756"/>
      <c r="I125" s="557"/>
      <c r="J125" s="1329">
        <f>'BS old'!G64</f>
        <v>0</v>
      </c>
      <c r="K125" s="1330"/>
      <c r="L125" s="1333"/>
    </row>
    <row r="126" spans="1:12" s="404" customFormat="1" ht="27.95" customHeight="1" x14ac:dyDescent="0.25">
      <c r="A126" s="1360" t="s">
        <v>616</v>
      </c>
      <c r="B126" s="1351" t="s">
        <v>1072</v>
      </c>
      <c r="C126" s="752"/>
      <c r="D126" s="1352" t="s">
        <v>932</v>
      </c>
      <c r="E126" s="1332">
        <f>'BS old'!D65</f>
        <v>0</v>
      </c>
      <c r="F126" s="1332"/>
      <c r="G126" s="1332"/>
      <c r="H126" s="748"/>
      <c r="I126" s="1329">
        <f>'BS old'!F65</f>
        <v>0</v>
      </c>
      <c r="J126" s="1330"/>
      <c r="K126" s="1331"/>
      <c r="L126" s="474"/>
    </row>
    <row r="127" spans="1:12" s="404" customFormat="1" ht="27.95" customHeight="1" x14ac:dyDescent="0.25">
      <c r="A127" s="1360"/>
      <c r="B127" s="1351"/>
      <c r="C127" s="753"/>
      <c r="D127" s="1353"/>
      <c r="E127" s="1332">
        <f>'BS old'!E65</f>
        <v>0</v>
      </c>
      <c r="F127" s="1332"/>
      <c r="G127" s="1332"/>
      <c r="H127" s="756"/>
      <c r="I127" s="557"/>
      <c r="J127" s="1329">
        <f>'BS old'!G65</f>
        <v>0</v>
      </c>
      <c r="K127" s="1330"/>
      <c r="L127" s="1333"/>
    </row>
    <row r="128" spans="1:12" ht="11.25" customHeight="1" x14ac:dyDescent="0.25">
      <c r="A128" s="1346" t="s">
        <v>1027</v>
      </c>
      <c r="B128" s="1354" t="s">
        <v>1071</v>
      </c>
      <c r="C128" s="754"/>
      <c r="D128" s="1356" t="s">
        <v>1025</v>
      </c>
      <c r="E128" s="1336" t="s">
        <v>2</v>
      </c>
      <c r="F128" s="1358"/>
      <c r="G128" s="1358"/>
      <c r="H128" s="1358"/>
      <c r="I128" s="1358"/>
      <c r="J128" s="1339"/>
      <c r="K128" s="1340" t="s">
        <v>1070</v>
      </c>
      <c r="L128" s="1341"/>
    </row>
    <row r="129" spans="1:12" ht="11.25" customHeight="1" x14ac:dyDescent="0.15">
      <c r="A129" s="1347"/>
      <c r="B129" s="1355"/>
      <c r="C129" s="755"/>
      <c r="D129" s="1357"/>
      <c r="E129" s="1359">
        <v>1</v>
      </c>
      <c r="F129" s="1355" t="s">
        <v>1069</v>
      </c>
      <c r="G129" s="1355"/>
      <c r="H129" s="749"/>
      <c r="I129" s="1342" t="s">
        <v>1068</v>
      </c>
      <c r="J129" s="1343"/>
      <c r="K129" s="1336"/>
      <c r="L129" s="1337"/>
    </row>
    <row r="130" spans="1:12" ht="11.25" customHeight="1" x14ac:dyDescent="0.15">
      <c r="A130" s="1347"/>
      <c r="B130" s="1355"/>
      <c r="C130" s="755"/>
      <c r="D130" s="1357"/>
      <c r="E130" s="1359"/>
      <c r="F130" s="1355" t="s">
        <v>1067</v>
      </c>
      <c r="G130" s="1355"/>
      <c r="H130" s="749"/>
      <c r="I130" s="1342"/>
      <c r="J130" s="1343"/>
      <c r="K130" s="1344" t="s">
        <v>1066</v>
      </c>
      <c r="L130" s="1345"/>
    </row>
    <row r="131" spans="1:12" s="473" customFormat="1" ht="27.95" customHeight="1" x14ac:dyDescent="0.25">
      <c r="A131" s="1349" t="s">
        <v>496</v>
      </c>
      <c r="B131" s="1351" t="s">
        <v>1065</v>
      </c>
      <c r="C131" s="753"/>
      <c r="D131" s="1353" t="s">
        <v>620</v>
      </c>
      <c r="E131" s="1332">
        <f>'BS old'!D66</f>
        <v>0</v>
      </c>
      <c r="F131" s="1332"/>
      <c r="G131" s="1332"/>
      <c r="H131" s="748"/>
      <c r="I131" s="1329">
        <f>'BS old'!F66</f>
        <v>0</v>
      </c>
      <c r="J131" s="1330"/>
      <c r="K131" s="1331"/>
      <c r="L131" s="474"/>
    </row>
    <row r="132" spans="1:12" s="473" customFormat="1" ht="27.95" customHeight="1" x14ac:dyDescent="0.25">
      <c r="A132" s="1349"/>
      <c r="B132" s="1351"/>
      <c r="C132" s="753"/>
      <c r="D132" s="1353"/>
      <c r="E132" s="1332">
        <f>'BS old'!E66</f>
        <v>0</v>
      </c>
      <c r="F132" s="1332"/>
      <c r="G132" s="1332"/>
      <c r="H132" s="756"/>
      <c r="I132" s="557"/>
      <c r="J132" s="1329">
        <f>'BS old'!G66</f>
        <v>0</v>
      </c>
      <c r="K132" s="1330"/>
      <c r="L132" s="1333"/>
    </row>
    <row r="133" spans="1:12" s="473" customFormat="1" ht="27.95" customHeight="1" x14ac:dyDescent="0.25">
      <c r="A133" s="1349" t="s">
        <v>499</v>
      </c>
      <c r="B133" s="1351" t="s">
        <v>1064</v>
      </c>
      <c r="C133" s="753"/>
      <c r="D133" s="1353" t="s">
        <v>622</v>
      </c>
      <c r="E133" s="1332">
        <f>'BS old'!D67</f>
        <v>0</v>
      </c>
      <c r="F133" s="1332"/>
      <c r="G133" s="1332"/>
      <c r="H133" s="748"/>
      <c r="I133" s="1329">
        <f>'BS old'!F67</f>
        <v>0</v>
      </c>
      <c r="J133" s="1330"/>
      <c r="K133" s="1331"/>
      <c r="L133" s="474"/>
    </row>
    <row r="134" spans="1:12" ht="27.95" customHeight="1" x14ac:dyDescent="0.25">
      <c r="A134" s="1349"/>
      <c r="B134" s="1351"/>
      <c r="C134" s="753"/>
      <c r="D134" s="1353"/>
      <c r="E134" s="1332">
        <f>'BS old'!E67</f>
        <v>0</v>
      </c>
      <c r="F134" s="1332"/>
      <c r="G134" s="1332"/>
      <c r="H134" s="756"/>
      <c r="I134" s="557"/>
      <c r="J134" s="1329">
        <f>'BS old'!G67</f>
        <v>0</v>
      </c>
      <c r="K134" s="1330"/>
      <c r="L134" s="1333"/>
    </row>
    <row r="135" spans="1:12" ht="27.95" customHeight="1" x14ac:dyDescent="0.25">
      <c r="A135" s="1349" t="s">
        <v>502</v>
      </c>
      <c r="B135" s="1351" t="s">
        <v>1063</v>
      </c>
      <c r="C135" s="753"/>
      <c r="D135" s="1353" t="s">
        <v>624</v>
      </c>
      <c r="E135" s="1332">
        <f>'BS old'!D68</f>
        <v>0</v>
      </c>
      <c r="F135" s="1332"/>
      <c r="G135" s="1332"/>
      <c r="H135" s="748"/>
      <c r="I135" s="1329">
        <f>'BS old'!F68</f>
        <v>0</v>
      </c>
      <c r="J135" s="1330"/>
      <c r="K135" s="1331"/>
      <c r="L135" s="474"/>
    </row>
    <row r="136" spans="1:12" ht="27.95" customHeight="1" x14ac:dyDescent="0.25">
      <c r="A136" s="1349"/>
      <c r="B136" s="1351"/>
      <c r="C136" s="753"/>
      <c r="D136" s="1353"/>
      <c r="E136" s="1332">
        <f>'BS old'!E68</f>
        <v>0</v>
      </c>
      <c r="F136" s="1332"/>
      <c r="G136" s="1332"/>
      <c r="H136" s="756"/>
      <c r="I136" s="557"/>
      <c r="J136" s="1329">
        <f>'BS old'!G68</f>
        <v>0</v>
      </c>
      <c r="K136" s="1330"/>
      <c r="L136" s="1333"/>
    </row>
    <row r="137" spans="1:12" ht="27.95" customHeight="1" x14ac:dyDescent="0.25">
      <c r="A137" s="1349" t="s">
        <v>505</v>
      </c>
      <c r="B137" s="1351" t="s">
        <v>1062</v>
      </c>
      <c r="C137" s="753"/>
      <c r="D137" s="1353" t="s">
        <v>626</v>
      </c>
      <c r="E137" s="1332">
        <f>'BS old'!D69</f>
        <v>0</v>
      </c>
      <c r="F137" s="1332"/>
      <c r="G137" s="1332"/>
      <c r="H137" s="748"/>
      <c r="I137" s="1329">
        <f>'BS old'!F69</f>
        <v>0</v>
      </c>
      <c r="J137" s="1330"/>
      <c r="K137" s="1331"/>
      <c r="L137" s="474"/>
    </row>
    <row r="138" spans="1:12" ht="27.95" customHeight="1" x14ac:dyDescent="0.25">
      <c r="A138" s="1349"/>
      <c r="B138" s="1351"/>
      <c r="C138" s="753"/>
      <c r="D138" s="1353"/>
      <c r="E138" s="1332">
        <f>'BS old'!E69</f>
        <v>0</v>
      </c>
      <c r="F138" s="1332"/>
      <c r="G138" s="1332"/>
      <c r="H138" s="756"/>
      <c r="I138" s="557"/>
      <c r="J138" s="1329">
        <f>'BS old'!G69</f>
        <v>0</v>
      </c>
      <c r="K138" s="1330"/>
      <c r="L138" s="1333"/>
    </row>
    <row r="139" spans="1:12" ht="27.95" customHeight="1" x14ac:dyDescent="0.25">
      <c r="A139" s="1361" t="s">
        <v>627</v>
      </c>
      <c r="B139" s="1363" t="s">
        <v>1061</v>
      </c>
      <c r="C139" s="757"/>
      <c r="D139" s="1366" t="s">
        <v>629</v>
      </c>
      <c r="E139" s="1332">
        <f>'BS old'!D70</f>
        <v>0</v>
      </c>
      <c r="F139" s="1332"/>
      <c r="G139" s="1332"/>
      <c r="H139" s="748"/>
      <c r="I139" s="1329">
        <f>'BS old'!F70</f>
        <v>0</v>
      </c>
      <c r="J139" s="1330"/>
      <c r="K139" s="1331"/>
      <c r="L139" s="474"/>
    </row>
    <row r="140" spans="1:12" ht="27.95" customHeight="1" x14ac:dyDescent="0.25">
      <c r="A140" s="1361"/>
      <c r="B140" s="1363"/>
      <c r="C140" s="757"/>
      <c r="D140" s="1366"/>
      <c r="E140" s="1332">
        <f>'BS old'!E70</f>
        <v>0</v>
      </c>
      <c r="F140" s="1332"/>
      <c r="G140" s="1332"/>
      <c r="H140" s="756"/>
      <c r="I140" s="557"/>
      <c r="J140" s="1329">
        <f>'BS old'!G70</f>
        <v>0</v>
      </c>
      <c r="K140" s="1330"/>
      <c r="L140" s="1333"/>
    </row>
    <row r="141" spans="1:12" ht="27.95" customHeight="1" x14ac:dyDescent="0.25">
      <c r="A141" s="1360" t="s">
        <v>630</v>
      </c>
      <c r="B141" s="1351" t="s">
        <v>1060</v>
      </c>
      <c r="C141" s="753"/>
      <c r="D141" s="1353" t="s">
        <v>632</v>
      </c>
      <c r="E141" s="1332">
        <f>'BS old'!D71</f>
        <v>0</v>
      </c>
      <c r="F141" s="1332"/>
      <c r="G141" s="1332"/>
      <c r="H141" s="748"/>
      <c r="I141" s="1329">
        <f>'BS old'!F71</f>
        <v>0</v>
      </c>
      <c r="J141" s="1330"/>
      <c r="K141" s="1331"/>
      <c r="L141" s="474"/>
    </row>
    <row r="142" spans="1:12" ht="27.95" customHeight="1" x14ac:dyDescent="0.25">
      <c r="A142" s="1360"/>
      <c r="B142" s="1351"/>
      <c r="C142" s="753"/>
      <c r="D142" s="1353"/>
      <c r="E142" s="1332">
        <f>'BS old'!E71</f>
        <v>0</v>
      </c>
      <c r="F142" s="1332"/>
      <c r="G142" s="1332"/>
      <c r="H142" s="756"/>
      <c r="I142" s="557"/>
      <c r="J142" s="1329">
        <f>'BS old'!G71</f>
        <v>0</v>
      </c>
      <c r="K142" s="1330"/>
      <c r="L142" s="1333"/>
    </row>
    <row r="143" spans="1:12" ht="27.95" customHeight="1" x14ac:dyDescent="0.25">
      <c r="A143" s="1349" t="s">
        <v>496</v>
      </c>
      <c r="B143" s="1351" t="s">
        <v>1059</v>
      </c>
      <c r="C143" s="753"/>
      <c r="D143" s="1353" t="s">
        <v>634</v>
      </c>
      <c r="E143" s="1332">
        <f>'BS old'!D72</f>
        <v>0</v>
      </c>
      <c r="F143" s="1332"/>
      <c r="G143" s="1332"/>
      <c r="H143" s="748"/>
      <c r="I143" s="1329">
        <f>'BS old'!F72</f>
        <v>0</v>
      </c>
      <c r="J143" s="1330"/>
      <c r="K143" s="1331"/>
      <c r="L143" s="474"/>
    </row>
    <row r="144" spans="1:12" s="404" customFormat="1" ht="27.95" customHeight="1" x14ac:dyDescent="0.25">
      <c r="A144" s="1349"/>
      <c r="B144" s="1351"/>
      <c r="C144" s="753"/>
      <c r="D144" s="1353"/>
      <c r="E144" s="1332">
        <f>'BS old'!E72</f>
        <v>0</v>
      </c>
      <c r="F144" s="1332"/>
      <c r="G144" s="1332"/>
      <c r="H144" s="756"/>
      <c r="I144" s="557"/>
      <c r="J144" s="1329">
        <f>'BS old'!G72</f>
        <v>0</v>
      </c>
      <c r="K144" s="1330"/>
      <c r="L144" s="1333"/>
    </row>
    <row r="145" spans="1:12" s="404" customFormat="1" ht="27.95" customHeight="1" x14ac:dyDescent="0.25">
      <c r="A145" s="1349" t="s">
        <v>499</v>
      </c>
      <c r="B145" s="1351" t="s">
        <v>1058</v>
      </c>
      <c r="C145" s="753"/>
      <c r="D145" s="1353" t="s">
        <v>636</v>
      </c>
      <c r="E145" s="1332">
        <f>'BS old'!D73</f>
        <v>0</v>
      </c>
      <c r="F145" s="1332"/>
      <c r="G145" s="1332"/>
      <c r="H145" s="748"/>
      <c r="I145" s="1329">
        <f>'BS old'!F73</f>
        <v>0</v>
      </c>
      <c r="J145" s="1330"/>
      <c r="K145" s="1331"/>
      <c r="L145" s="474"/>
    </row>
    <row r="146" spans="1:12" ht="27.95" customHeight="1" x14ac:dyDescent="0.25">
      <c r="A146" s="1349"/>
      <c r="B146" s="1351"/>
      <c r="C146" s="753"/>
      <c r="D146" s="1353"/>
      <c r="E146" s="1332">
        <f>'BS old'!E73</f>
        <v>0</v>
      </c>
      <c r="F146" s="1332"/>
      <c r="G146" s="1332"/>
      <c r="H146" s="756"/>
      <c r="I146" s="557"/>
      <c r="J146" s="1329">
        <f>'BS old'!G73</f>
        <v>0</v>
      </c>
      <c r="K146" s="1330"/>
      <c r="L146" s="1333"/>
    </row>
    <row r="147" spans="1:12" ht="27.95" customHeight="1" x14ac:dyDescent="0.25">
      <c r="A147" s="1349" t="s">
        <v>502</v>
      </c>
      <c r="B147" s="1351" t="s">
        <v>1057</v>
      </c>
      <c r="C147" s="753"/>
      <c r="D147" s="1353" t="s">
        <v>638</v>
      </c>
      <c r="E147" s="1332">
        <f>'BS old'!D74</f>
        <v>0</v>
      </c>
      <c r="F147" s="1332"/>
      <c r="G147" s="1332"/>
      <c r="H147" s="748"/>
      <c r="I147" s="1329">
        <f>'BS old'!F74</f>
        <v>0</v>
      </c>
      <c r="J147" s="1330"/>
      <c r="K147" s="1331"/>
      <c r="L147" s="474"/>
    </row>
    <row r="148" spans="1:12" s="469" customFormat="1" ht="27.95" customHeight="1" x14ac:dyDescent="0.2">
      <c r="A148" s="1349"/>
      <c r="B148" s="1351"/>
      <c r="C148" s="753"/>
      <c r="D148" s="1353"/>
      <c r="E148" s="1332">
        <f>'BS old'!E74</f>
        <v>0</v>
      </c>
      <c r="F148" s="1332"/>
      <c r="G148" s="1332"/>
      <c r="H148" s="756"/>
      <c r="I148" s="557"/>
      <c r="J148" s="1329">
        <f>'BS old'!G74</f>
        <v>0</v>
      </c>
      <c r="K148" s="1330"/>
      <c r="L148" s="1333"/>
    </row>
    <row r="149" spans="1:12" s="469" customFormat="1" ht="30" customHeight="1" x14ac:dyDescent="0.2">
      <c r="A149" s="472" t="s">
        <v>1027</v>
      </c>
      <c r="B149" s="1336" t="s">
        <v>1026</v>
      </c>
      <c r="C149" s="1358"/>
      <c r="D149" s="1358"/>
      <c r="E149" s="1358"/>
      <c r="F149" s="1339"/>
      <c r="G149" s="471" t="s">
        <v>1025</v>
      </c>
      <c r="H149" s="777"/>
      <c r="I149" s="1336" t="s">
        <v>1024</v>
      </c>
      <c r="J149" s="1339"/>
      <c r="K149" s="1336" t="s">
        <v>1023</v>
      </c>
      <c r="L149" s="1337"/>
    </row>
    <row r="150" spans="1:12" s="469" customFormat="1" ht="27.75" customHeight="1" x14ac:dyDescent="0.2">
      <c r="A150" s="470"/>
      <c r="B150" s="1363" t="s">
        <v>1056</v>
      </c>
      <c r="C150" s="1363"/>
      <c r="D150" s="1391"/>
      <c r="E150" s="1391"/>
      <c r="F150" s="1391"/>
      <c r="G150" s="467" t="s">
        <v>645</v>
      </c>
      <c r="H150" s="778"/>
      <c r="I150" s="1329">
        <f>'BS old'!D81</f>
        <v>0</v>
      </c>
      <c r="J150" s="1331"/>
      <c r="K150" s="1329">
        <f>'BS old'!E81</f>
        <v>0</v>
      </c>
      <c r="L150" s="1333"/>
    </row>
    <row r="151" spans="1:12" s="469" customFormat="1" ht="27.75" customHeight="1" x14ac:dyDescent="0.2">
      <c r="A151" s="461" t="s">
        <v>487</v>
      </c>
      <c r="B151" s="1363" t="s">
        <v>1055</v>
      </c>
      <c r="C151" s="1363"/>
      <c r="D151" s="1391"/>
      <c r="E151" s="1391"/>
      <c r="F151" s="1391"/>
      <c r="G151" s="467" t="s">
        <v>647</v>
      </c>
      <c r="H151" s="778"/>
      <c r="I151" s="1329">
        <f>'BS old'!D82</f>
        <v>0</v>
      </c>
      <c r="J151" s="1331"/>
      <c r="K151" s="1329">
        <f>'BS old'!E82</f>
        <v>0</v>
      </c>
      <c r="L151" s="1333"/>
    </row>
    <row r="152" spans="1:12" ht="27.75" customHeight="1" x14ac:dyDescent="0.25">
      <c r="A152" s="461" t="s">
        <v>490</v>
      </c>
      <c r="B152" s="1363" t="s">
        <v>1054</v>
      </c>
      <c r="C152" s="1363"/>
      <c r="D152" s="1391"/>
      <c r="E152" s="1391"/>
      <c r="F152" s="1391"/>
      <c r="G152" s="467" t="s">
        <v>649</v>
      </c>
      <c r="H152" s="778"/>
      <c r="I152" s="1329">
        <f>'BS old'!D83</f>
        <v>0</v>
      </c>
      <c r="J152" s="1331"/>
      <c r="K152" s="1329">
        <f>'BS old'!E83</f>
        <v>0</v>
      </c>
      <c r="L152" s="1333"/>
    </row>
    <row r="153" spans="1:12" s="404" customFormat="1" ht="27.75" customHeight="1" x14ac:dyDescent="0.25">
      <c r="A153" s="460" t="s">
        <v>493</v>
      </c>
      <c r="B153" s="1351" t="s">
        <v>1053</v>
      </c>
      <c r="C153" s="1351"/>
      <c r="D153" s="1390"/>
      <c r="E153" s="1390"/>
      <c r="F153" s="1390"/>
      <c r="G153" s="457" t="s">
        <v>651</v>
      </c>
      <c r="H153" s="779"/>
      <c r="I153" s="1329">
        <f>'BS old'!D84</f>
        <v>0</v>
      </c>
      <c r="J153" s="1331"/>
      <c r="K153" s="1329">
        <f>'BS old'!E84</f>
        <v>0</v>
      </c>
      <c r="L153" s="1333"/>
    </row>
    <row r="154" spans="1:12" s="404" customFormat="1" ht="27.75" customHeight="1" x14ac:dyDescent="0.25">
      <c r="A154" s="459" t="s">
        <v>496</v>
      </c>
      <c r="B154" s="1351" t="s">
        <v>1052</v>
      </c>
      <c r="C154" s="1351"/>
      <c r="D154" s="1390"/>
      <c r="E154" s="1390"/>
      <c r="F154" s="1390"/>
      <c r="G154" s="457" t="s">
        <v>653</v>
      </c>
      <c r="H154" s="779"/>
      <c r="I154" s="1329">
        <f>'BS old'!D85</f>
        <v>0</v>
      </c>
      <c r="J154" s="1331"/>
      <c r="K154" s="1329">
        <f>'BS old'!E85</f>
        <v>0</v>
      </c>
      <c r="L154" s="1333"/>
    </row>
    <row r="155" spans="1:12" s="404" customFormat="1" ht="27.75" customHeight="1" x14ac:dyDescent="0.25">
      <c r="A155" s="459" t="s">
        <v>499</v>
      </c>
      <c r="B155" s="1351" t="s">
        <v>1051</v>
      </c>
      <c r="C155" s="1351"/>
      <c r="D155" s="1390"/>
      <c r="E155" s="1390"/>
      <c r="F155" s="1390"/>
      <c r="G155" s="457" t="s">
        <v>655</v>
      </c>
      <c r="H155" s="779"/>
      <c r="I155" s="1329">
        <f>'BS old'!D86</f>
        <v>0</v>
      </c>
      <c r="J155" s="1331"/>
      <c r="K155" s="1329">
        <f>'BS old'!E86</f>
        <v>0</v>
      </c>
      <c r="L155" s="1333"/>
    </row>
    <row r="156" spans="1:12" ht="27.75" customHeight="1" x14ac:dyDescent="0.25">
      <c r="A156" s="459" t="s">
        <v>502</v>
      </c>
      <c r="B156" s="1351" t="s">
        <v>1050</v>
      </c>
      <c r="C156" s="1351"/>
      <c r="D156" s="1390"/>
      <c r="E156" s="1390"/>
      <c r="F156" s="1390"/>
      <c r="G156" s="457" t="s">
        <v>657</v>
      </c>
      <c r="H156" s="779"/>
      <c r="I156" s="1329">
        <f>'BS old'!D87</f>
        <v>0</v>
      </c>
      <c r="J156" s="1331"/>
      <c r="K156" s="1329">
        <f>'BS old'!E87</f>
        <v>0</v>
      </c>
      <c r="L156" s="1333"/>
    </row>
    <row r="157" spans="1:12" ht="27.75" customHeight="1" x14ac:dyDescent="0.25">
      <c r="A157" s="461" t="s">
        <v>514</v>
      </c>
      <c r="B157" s="1363" t="s">
        <v>1049</v>
      </c>
      <c r="C157" s="1363"/>
      <c r="D157" s="1391"/>
      <c r="E157" s="1391"/>
      <c r="F157" s="1391"/>
      <c r="G157" s="467" t="s">
        <v>659</v>
      </c>
      <c r="H157" s="778"/>
      <c r="I157" s="1329">
        <f>'BS old'!D88</f>
        <v>0</v>
      </c>
      <c r="J157" s="1331"/>
      <c r="K157" s="1329">
        <f>'BS old'!E88</f>
        <v>0</v>
      </c>
      <c r="L157" s="1333"/>
    </row>
    <row r="158" spans="1:12" ht="27.75" customHeight="1" x14ac:dyDescent="0.25">
      <c r="A158" s="460" t="s">
        <v>517</v>
      </c>
      <c r="B158" s="1351" t="s">
        <v>1048</v>
      </c>
      <c r="C158" s="1351"/>
      <c r="D158" s="1390"/>
      <c r="E158" s="1390"/>
      <c r="F158" s="1390"/>
      <c r="G158" s="457" t="s">
        <v>661</v>
      </c>
      <c r="H158" s="779"/>
      <c r="I158" s="1329">
        <f>'BS old'!D89</f>
        <v>0</v>
      </c>
      <c r="J158" s="1331"/>
      <c r="K158" s="1329">
        <f>'BS old'!E89</f>
        <v>0</v>
      </c>
      <c r="L158" s="1333"/>
    </row>
    <row r="159" spans="1:12" ht="27.75" customHeight="1" x14ac:dyDescent="0.25">
      <c r="A159" s="459" t="s">
        <v>496</v>
      </c>
      <c r="B159" s="1351" t="s">
        <v>1047</v>
      </c>
      <c r="C159" s="1351"/>
      <c r="D159" s="1390"/>
      <c r="E159" s="1390"/>
      <c r="F159" s="1390"/>
      <c r="G159" s="457" t="s">
        <v>663</v>
      </c>
      <c r="H159" s="779"/>
      <c r="I159" s="1329">
        <f>'BS old'!D90</f>
        <v>0</v>
      </c>
      <c r="J159" s="1331"/>
      <c r="K159" s="1329">
        <f>'BS old'!E90</f>
        <v>0</v>
      </c>
      <c r="L159" s="1333"/>
    </row>
    <row r="160" spans="1:12" s="404" customFormat="1" ht="27.75" customHeight="1" x14ac:dyDescent="0.25">
      <c r="A160" s="459" t="s">
        <v>499</v>
      </c>
      <c r="B160" s="1351" t="s">
        <v>1046</v>
      </c>
      <c r="C160" s="1351"/>
      <c r="D160" s="1390"/>
      <c r="E160" s="1390"/>
      <c r="F160" s="1390"/>
      <c r="G160" s="457" t="s">
        <v>665</v>
      </c>
      <c r="H160" s="779"/>
      <c r="I160" s="1329">
        <f>'BS old'!D91</f>
        <v>0</v>
      </c>
      <c r="J160" s="1331"/>
      <c r="K160" s="1329">
        <f>'BS old'!E91</f>
        <v>0</v>
      </c>
      <c r="L160" s="1333"/>
    </row>
    <row r="161" spans="1:12" ht="27.75" customHeight="1" x14ac:dyDescent="0.25">
      <c r="A161" s="459" t="s">
        <v>502</v>
      </c>
      <c r="B161" s="1351" t="s">
        <v>1045</v>
      </c>
      <c r="C161" s="1351"/>
      <c r="D161" s="1390"/>
      <c r="E161" s="1390"/>
      <c r="F161" s="1390"/>
      <c r="G161" s="457" t="s">
        <v>667</v>
      </c>
      <c r="H161" s="779"/>
      <c r="I161" s="1329">
        <f>'BS old'!D92</f>
        <v>0</v>
      </c>
      <c r="J161" s="1331"/>
      <c r="K161" s="1329">
        <f>'BS old'!E92</f>
        <v>0</v>
      </c>
      <c r="L161" s="1333"/>
    </row>
    <row r="162" spans="1:12" ht="27.75" customHeight="1" x14ac:dyDescent="0.25">
      <c r="A162" s="459" t="s">
        <v>505</v>
      </c>
      <c r="B162" s="1351" t="s">
        <v>1044</v>
      </c>
      <c r="C162" s="1351"/>
      <c r="D162" s="1390"/>
      <c r="E162" s="1390"/>
      <c r="F162" s="1390"/>
      <c r="G162" s="457" t="s">
        <v>669</v>
      </c>
      <c r="H162" s="779"/>
      <c r="I162" s="1329">
        <f>'BS old'!D93</f>
        <v>0</v>
      </c>
      <c r="J162" s="1331"/>
      <c r="K162" s="1329">
        <f>'BS old'!E93</f>
        <v>0</v>
      </c>
      <c r="L162" s="1333"/>
    </row>
    <row r="163" spans="1:12" ht="27.75" customHeight="1" x14ac:dyDescent="0.25">
      <c r="A163" s="459" t="s">
        <v>508</v>
      </c>
      <c r="B163" s="1351" t="s">
        <v>1043</v>
      </c>
      <c r="C163" s="1351"/>
      <c r="D163" s="1390"/>
      <c r="E163" s="1390"/>
      <c r="F163" s="1390"/>
      <c r="G163" s="457" t="s">
        <v>671</v>
      </c>
      <c r="H163" s="779"/>
      <c r="I163" s="1329">
        <f>'BS old'!D94</f>
        <v>0</v>
      </c>
      <c r="J163" s="1331"/>
      <c r="K163" s="1329">
        <f>'BS old'!E94</f>
        <v>0</v>
      </c>
      <c r="L163" s="1333"/>
    </row>
    <row r="164" spans="1:12" ht="27.75" customHeight="1" x14ac:dyDescent="0.25">
      <c r="A164" s="461" t="s">
        <v>538</v>
      </c>
      <c r="B164" s="1363" t="s">
        <v>1042</v>
      </c>
      <c r="C164" s="1363"/>
      <c r="D164" s="1391"/>
      <c r="E164" s="1391"/>
      <c r="F164" s="1391"/>
      <c r="G164" s="467" t="s">
        <v>673</v>
      </c>
      <c r="H164" s="778"/>
      <c r="I164" s="1329">
        <f>'BS old'!D95</f>
        <v>0</v>
      </c>
      <c r="J164" s="1331"/>
      <c r="K164" s="1329">
        <f>'BS old'!E95</f>
        <v>0</v>
      </c>
      <c r="L164" s="1333"/>
    </row>
    <row r="165" spans="1:12" ht="27.75" customHeight="1" x14ac:dyDescent="0.25">
      <c r="A165" s="459" t="s">
        <v>541</v>
      </c>
      <c r="B165" s="1351" t="s">
        <v>1041</v>
      </c>
      <c r="C165" s="1351"/>
      <c r="D165" s="1390"/>
      <c r="E165" s="1390"/>
      <c r="F165" s="1390"/>
      <c r="G165" s="457" t="s">
        <v>675</v>
      </c>
      <c r="H165" s="779"/>
      <c r="I165" s="1329">
        <f>'BS old'!D96</f>
        <v>0</v>
      </c>
      <c r="J165" s="1331"/>
      <c r="K165" s="1329">
        <f>'BS old'!E96</f>
        <v>0</v>
      </c>
      <c r="L165" s="1333"/>
    </row>
    <row r="166" spans="1:12" ht="27.75" customHeight="1" x14ac:dyDescent="0.25">
      <c r="A166" s="459" t="s">
        <v>496</v>
      </c>
      <c r="B166" s="1351" t="s">
        <v>1040</v>
      </c>
      <c r="C166" s="1351"/>
      <c r="D166" s="1390"/>
      <c r="E166" s="1390"/>
      <c r="F166" s="1390"/>
      <c r="G166" s="457" t="s">
        <v>677</v>
      </c>
      <c r="H166" s="779"/>
      <c r="I166" s="1329">
        <f>'BS old'!D97</f>
        <v>0</v>
      </c>
      <c r="J166" s="1331"/>
      <c r="K166" s="1329">
        <f>'BS old'!E97</f>
        <v>0</v>
      </c>
      <c r="L166" s="1333"/>
    </row>
    <row r="167" spans="1:12" s="404" customFormat="1" ht="27.75" customHeight="1" x14ac:dyDescent="0.25">
      <c r="A167" s="459" t="s">
        <v>499</v>
      </c>
      <c r="B167" s="1351" t="s">
        <v>1039</v>
      </c>
      <c r="C167" s="1351"/>
      <c r="D167" s="1390"/>
      <c r="E167" s="1390"/>
      <c r="F167" s="1390"/>
      <c r="G167" s="457" t="s">
        <v>679</v>
      </c>
      <c r="H167" s="779"/>
      <c r="I167" s="1329">
        <f>'BS old'!D98</f>
        <v>0</v>
      </c>
      <c r="J167" s="1331"/>
      <c r="K167" s="1329">
        <f>'BS old'!E98</f>
        <v>0</v>
      </c>
      <c r="L167" s="1333"/>
    </row>
    <row r="168" spans="1:12" ht="27.75" customHeight="1" x14ac:dyDescent="0.25">
      <c r="A168" s="461" t="s">
        <v>680</v>
      </c>
      <c r="B168" s="1363" t="s">
        <v>1038</v>
      </c>
      <c r="C168" s="1363"/>
      <c r="D168" s="1391"/>
      <c r="E168" s="1391"/>
      <c r="F168" s="1391"/>
      <c r="G168" s="467" t="s">
        <v>682</v>
      </c>
      <c r="H168" s="778"/>
      <c r="I168" s="1329">
        <f>'BS old'!D99</f>
        <v>0</v>
      </c>
      <c r="J168" s="1331"/>
      <c r="K168" s="1329">
        <f>'BS old'!E99</f>
        <v>0</v>
      </c>
      <c r="L168" s="1333"/>
    </row>
    <row r="169" spans="1:12" ht="27.75" customHeight="1" x14ac:dyDescent="0.25">
      <c r="A169" s="468" t="s">
        <v>683</v>
      </c>
      <c r="B169" s="1351" t="s">
        <v>1037</v>
      </c>
      <c r="C169" s="1351"/>
      <c r="D169" s="1390"/>
      <c r="E169" s="1390"/>
      <c r="F169" s="1390"/>
      <c r="G169" s="457" t="s">
        <v>685</v>
      </c>
      <c r="H169" s="779"/>
      <c r="I169" s="1329">
        <f>'BS old'!D100</f>
        <v>0</v>
      </c>
      <c r="J169" s="1331"/>
      <c r="K169" s="1329">
        <f>'BS old'!E100</f>
        <v>0</v>
      </c>
      <c r="L169" s="1333"/>
    </row>
    <row r="170" spans="1:12" ht="27.75" customHeight="1" x14ac:dyDescent="0.25">
      <c r="A170" s="459" t="s">
        <v>496</v>
      </c>
      <c r="B170" s="1351" t="s">
        <v>1036</v>
      </c>
      <c r="C170" s="1351"/>
      <c r="D170" s="1390"/>
      <c r="E170" s="1390"/>
      <c r="F170" s="1390"/>
      <c r="G170" s="457" t="s">
        <v>687</v>
      </c>
      <c r="H170" s="779"/>
      <c r="I170" s="1329">
        <f>'BS old'!D101</f>
        <v>0</v>
      </c>
      <c r="J170" s="1331"/>
      <c r="K170" s="1329">
        <f>'BS old'!E101</f>
        <v>0</v>
      </c>
      <c r="L170" s="1333"/>
    </row>
    <row r="171" spans="1:12" s="404" customFormat="1" ht="31.5" customHeight="1" x14ac:dyDescent="0.25">
      <c r="A171" s="461" t="s">
        <v>688</v>
      </c>
      <c r="B171" s="1363" t="s">
        <v>1035</v>
      </c>
      <c r="C171" s="1363"/>
      <c r="D171" s="1391"/>
      <c r="E171" s="1391"/>
      <c r="F171" s="1391"/>
      <c r="G171" s="467" t="s">
        <v>690</v>
      </c>
      <c r="H171" s="778"/>
      <c r="I171" s="1329">
        <f>'BS old'!D102</f>
        <v>0</v>
      </c>
      <c r="J171" s="1331"/>
      <c r="K171" s="1329">
        <f>'BS old'!E102</f>
        <v>0</v>
      </c>
      <c r="L171" s="1333"/>
    </row>
    <row r="172" spans="1:12" ht="27.75" customHeight="1" x14ac:dyDescent="0.25">
      <c r="A172" s="461" t="s">
        <v>558</v>
      </c>
      <c r="B172" s="1363" t="s">
        <v>1034</v>
      </c>
      <c r="C172" s="1363"/>
      <c r="D172" s="1391"/>
      <c r="E172" s="1391"/>
      <c r="F172" s="1391"/>
      <c r="G172" s="467" t="s">
        <v>692</v>
      </c>
      <c r="H172" s="778"/>
      <c r="I172" s="1329">
        <f>'BS old'!D103</f>
        <v>0</v>
      </c>
      <c r="J172" s="1331"/>
      <c r="K172" s="1329">
        <f>'BS old'!E103</f>
        <v>0</v>
      </c>
      <c r="L172" s="1333"/>
    </row>
    <row r="173" spans="1:12" ht="27.75" customHeight="1" x14ac:dyDescent="0.25">
      <c r="A173" s="461" t="s">
        <v>561</v>
      </c>
      <c r="B173" s="1363" t="s">
        <v>1033</v>
      </c>
      <c r="C173" s="1363"/>
      <c r="D173" s="1391"/>
      <c r="E173" s="1391"/>
      <c r="F173" s="1391"/>
      <c r="G173" s="467" t="s">
        <v>694</v>
      </c>
      <c r="H173" s="778"/>
      <c r="I173" s="1329">
        <f>'BS old'!D104</f>
        <v>0</v>
      </c>
      <c r="J173" s="1331"/>
      <c r="K173" s="1329">
        <f>'BS old'!E104</f>
        <v>0</v>
      </c>
      <c r="L173" s="1333"/>
    </row>
    <row r="174" spans="1:12" s="404" customFormat="1" ht="27.75" customHeight="1" x14ac:dyDescent="0.25">
      <c r="A174" s="460" t="s">
        <v>564</v>
      </c>
      <c r="B174" s="1351" t="s">
        <v>1032</v>
      </c>
      <c r="C174" s="1351"/>
      <c r="D174" s="1390"/>
      <c r="E174" s="1390"/>
      <c r="F174" s="1390"/>
      <c r="G174" s="457" t="s">
        <v>696</v>
      </c>
      <c r="H174" s="779"/>
      <c r="I174" s="1329">
        <f>'BS old'!D105</f>
        <v>0</v>
      </c>
      <c r="J174" s="1331"/>
      <c r="K174" s="1329">
        <f>'BS old'!E105</f>
        <v>0</v>
      </c>
      <c r="L174" s="1333"/>
    </row>
    <row r="175" spans="1:12" s="404" customFormat="1" ht="27.75" customHeight="1" x14ac:dyDescent="0.25">
      <c r="A175" s="459" t="s">
        <v>496</v>
      </c>
      <c r="B175" s="1351" t="s">
        <v>1031</v>
      </c>
      <c r="C175" s="1351"/>
      <c r="D175" s="1390"/>
      <c r="E175" s="1390"/>
      <c r="F175" s="1390"/>
      <c r="G175" s="457" t="s">
        <v>698</v>
      </c>
      <c r="H175" s="779"/>
      <c r="I175" s="1329">
        <f>'BS old'!D106</f>
        <v>0</v>
      </c>
      <c r="J175" s="1331"/>
      <c r="K175" s="1329">
        <f>'BS old'!E106</f>
        <v>0</v>
      </c>
      <c r="L175" s="1333"/>
    </row>
    <row r="176" spans="1:12" s="404" customFormat="1" ht="27.75" customHeight="1" x14ac:dyDescent="0.25">
      <c r="A176" s="459" t="s">
        <v>499</v>
      </c>
      <c r="B176" s="1351" t="s">
        <v>1030</v>
      </c>
      <c r="C176" s="1351"/>
      <c r="D176" s="1390"/>
      <c r="E176" s="1390"/>
      <c r="F176" s="1390"/>
      <c r="G176" s="457" t="s">
        <v>700</v>
      </c>
      <c r="H176" s="779"/>
      <c r="I176" s="1329">
        <f>'BS old'!D107</f>
        <v>0</v>
      </c>
      <c r="J176" s="1331"/>
      <c r="K176" s="1329">
        <f>'BS old'!E107</f>
        <v>0</v>
      </c>
      <c r="L176" s="1333"/>
    </row>
    <row r="177" spans="1:12" ht="27.75" customHeight="1" x14ac:dyDescent="0.25">
      <c r="A177" s="459" t="s">
        <v>502</v>
      </c>
      <c r="B177" s="1351" t="s">
        <v>1029</v>
      </c>
      <c r="C177" s="1351"/>
      <c r="D177" s="1390"/>
      <c r="E177" s="1390"/>
      <c r="F177" s="1390"/>
      <c r="G177" s="457" t="s">
        <v>702</v>
      </c>
      <c r="H177" s="779"/>
      <c r="I177" s="1329">
        <f>'BS old'!D108</f>
        <v>0</v>
      </c>
      <c r="J177" s="1331"/>
      <c r="K177" s="1329">
        <f>'BS old'!E108</f>
        <v>0</v>
      </c>
      <c r="L177" s="1333"/>
    </row>
    <row r="178" spans="1:12" ht="25.5" customHeight="1" thickBot="1" x14ac:dyDescent="0.3">
      <c r="A178" s="466" t="s">
        <v>577</v>
      </c>
      <c r="B178" s="1392" t="s">
        <v>1028</v>
      </c>
      <c r="C178" s="1392"/>
      <c r="D178" s="1393"/>
      <c r="E178" s="1393"/>
      <c r="F178" s="1393"/>
      <c r="G178" s="465" t="s">
        <v>704</v>
      </c>
      <c r="H178" s="780"/>
      <c r="I178" s="1329">
        <f>'BS old'!D109</f>
        <v>0</v>
      </c>
      <c r="J178" s="1331"/>
      <c r="K178" s="1329">
        <f>'BS old'!E109</f>
        <v>0</v>
      </c>
      <c r="L178" s="1333"/>
    </row>
    <row r="179" spans="1:12" ht="30" customHeight="1" x14ac:dyDescent="0.15">
      <c r="A179" s="464" t="s">
        <v>1027</v>
      </c>
      <c r="B179" s="1334" t="s">
        <v>1026</v>
      </c>
      <c r="C179" s="1396"/>
      <c r="D179" s="1397"/>
      <c r="E179" s="1397"/>
      <c r="F179" s="1398"/>
      <c r="G179" s="463" t="s">
        <v>1025</v>
      </c>
      <c r="H179" s="781"/>
      <c r="I179" s="1334" t="s">
        <v>1024</v>
      </c>
      <c r="J179" s="1338"/>
      <c r="K179" s="1334" t="s">
        <v>1023</v>
      </c>
      <c r="L179" s="1335"/>
    </row>
    <row r="180" spans="1:12" ht="27.75" customHeight="1" x14ac:dyDescent="0.25">
      <c r="A180" s="460" t="s">
        <v>580</v>
      </c>
      <c r="B180" s="1351" t="s">
        <v>1022</v>
      </c>
      <c r="C180" s="1351"/>
      <c r="D180" s="1390"/>
      <c r="E180" s="1390"/>
      <c r="F180" s="1390"/>
      <c r="G180" s="457" t="s">
        <v>706</v>
      </c>
      <c r="H180" s="779"/>
      <c r="I180" s="1329">
        <f>'BS old'!D110</f>
        <v>0</v>
      </c>
      <c r="J180" s="1331"/>
      <c r="K180" s="1329">
        <f>'BS old'!E110</f>
        <v>0</v>
      </c>
      <c r="L180" s="1333"/>
    </row>
    <row r="181" spans="1:12" ht="27.75" customHeight="1" x14ac:dyDescent="0.25">
      <c r="A181" s="459" t="s">
        <v>496</v>
      </c>
      <c r="B181" s="1351" t="s">
        <v>1010</v>
      </c>
      <c r="C181" s="1351"/>
      <c r="D181" s="1390"/>
      <c r="E181" s="1390"/>
      <c r="F181" s="1390"/>
      <c r="G181" s="457" t="s">
        <v>707</v>
      </c>
      <c r="H181" s="779"/>
      <c r="I181" s="1329">
        <f>'BS old'!D111</f>
        <v>0</v>
      </c>
      <c r="J181" s="1331"/>
      <c r="K181" s="1329">
        <f>'BS old'!E111</f>
        <v>0</v>
      </c>
      <c r="L181" s="1333"/>
    </row>
    <row r="182" spans="1:12" s="404" customFormat="1" ht="27.75" customHeight="1" x14ac:dyDescent="0.25">
      <c r="A182" s="459" t="s">
        <v>499</v>
      </c>
      <c r="B182" s="1351" t="s">
        <v>1021</v>
      </c>
      <c r="C182" s="1351"/>
      <c r="D182" s="1390"/>
      <c r="E182" s="1390"/>
      <c r="F182" s="1390"/>
      <c r="G182" s="457" t="s">
        <v>709</v>
      </c>
      <c r="H182" s="779"/>
      <c r="I182" s="1329">
        <f>'BS old'!D112</f>
        <v>0</v>
      </c>
      <c r="J182" s="1331"/>
      <c r="K182" s="1329">
        <f>'BS old'!E112</f>
        <v>0</v>
      </c>
      <c r="L182" s="1333"/>
    </row>
    <row r="183" spans="1:12" ht="27.75" customHeight="1" x14ac:dyDescent="0.25">
      <c r="A183" s="459" t="s">
        <v>502</v>
      </c>
      <c r="B183" s="1351" t="s">
        <v>1020</v>
      </c>
      <c r="C183" s="1351"/>
      <c r="D183" s="1390"/>
      <c r="E183" s="1390"/>
      <c r="F183" s="1390"/>
      <c r="G183" s="457" t="s">
        <v>711</v>
      </c>
      <c r="H183" s="779"/>
      <c r="I183" s="1329">
        <f>'BS old'!D113</f>
        <v>0</v>
      </c>
      <c r="J183" s="1331"/>
      <c r="K183" s="1329">
        <f>'BS old'!E113</f>
        <v>0</v>
      </c>
      <c r="L183" s="1333"/>
    </row>
    <row r="184" spans="1:12" ht="27.75" customHeight="1" x14ac:dyDescent="0.25">
      <c r="A184" s="459" t="s">
        <v>505</v>
      </c>
      <c r="B184" s="1351" t="s">
        <v>1019</v>
      </c>
      <c r="C184" s="1351"/>
      <c r="D184" s="1390"/>
      <c r="E184" s="1390"/>
      <c r="F184" s="1390"/>
      <c r="G184" s="457" t="s">
        <v>713</v>
      </c>
      <c r="H184" s="779"/>
      <c r="I184" s="1329">
        <f>'BS old'!D114</f>
        <v>0</v>
      </c>
      <c r="J184" s="1331"/>
      <c r="K184" s="1329">
        <f>'BS old'!E114</f>
        <v>0</v>
      </c>
      <c r="L184" s="1333"/>
    </row>
    <row r="185" spans="1:12" ht="27.75" customHeight="1" x14ac:dyDescent="0.25">
      <c r="A185" s="459" t="s">
        <v>508</v>
      </c>
      <c r="B185" s="1351" t="s">
        <v>1018</v>
      </c>
      <c r="C185" s="1351"/>
      <c r="D185" s="1390"/>
      <c r="E185" s="1390"/>
      <c r="F185" s="1390"/>
      <c r="G185" s="457" t="s">
        <v>715</v>
      </c>
      <c r="H185" s="779"/>
      <c r="I185" s="1329">
        <f>'BS old'!D115</f>
        <v>0</v>
      </c>
      <c r="J185" s="1331"/>
      <c r="K185" s="1329">
        <f>'BS old'!E115</f>
        <v>0</v>
      </c>
      <c r="L185" s="1333"/>
    </row>
    <row r="186" spans="1:12" ht="27.75" customHeight="1" x14ac:dyDescent="0.25">
      <c r="A186" s="459" t="s">
        <v>511</v>
      </c>
      <c r="B186" s="1351" t="s">
        <v>1017</v>
      </c>
      <c r="C186" s="1351"/>
      <c r="D186" s="1390"/>
      <c r="E186" s="1390"/>
      <c r="F186" s="1390"/>
      <c r="G186" s="457" t="s">
        <v>717</v>
      </c>
      <c r="H186" s="779"/>
      <c r="I186" s="1329">
        <f>'BS old'!D116</f>
        <v>0</v>
      </c>
      <c r="J186" s="1331"/>
      <c r="K186" s="1329">
        <f>'BS old'!E116</f>
        <v>0</v>
      </c>
      <c r="L186" s="1333"/>
    </row>
    <row r="187" spans="1:12" ht="27.75" customHeight="1" x14ac:dyDescent="0.25">
      <c r="A187" s="459" t="s">
        <v>532</v>
      </c>
      <c r="B187" s="1351" t="s">
        <v>1016</v>
      </c>
      <c r="C187" s="1351"/>
      <c r="D187" s="1390"/>
      <c r="E187" s="1390"/>
      <c r="F187" s="1390"/>
      <c r="G187" s="457" t="s">
        <v>719</v>
      </c>
      <c r="H187" s="779"/>
      <c r="I187" s="1329">
        <f>'BS old'!D117</f>
        <v>0</v>
      </c>
      <c r="J187" s="1331"/>
      <c r="K187" s="1329">
        <f>'BS old'!E117</f>
        <v>0</v>
      </c>
      <c r="L187" s="1333"/>
    </row>
    <row r="188" spans="1:12" ht="27.75" customHeight="1" x14ac:dyDescent="0.25">
      <c r="A188" s="459" t="s">
        <v>535</v>
      </c>
      <c r="B188" s="1351" t="s">
        <v>1015</v>
      </c>
      <c r="C188" s="1351"/>
      <c r="D188" s="1390"/>
      <c r="E188" s="1390"/>
      <c r="F188" s="1390"/>
      <c r="G188" s="457" t="s">
        <v>721</v>
      </c>
      <c r="H188" s="779"/>
      <c r="I188" s="1329">
        <f>'BS old'!D118</f>
        <v>0</v>
      </c>
      <c r="J188" s="1331"/>
      <c r="K188" s="1329">
        <f>'BS old'!E118</f>
        <v>0</v>
      </c>
      <c r="L188" s="1333"/>
    </row>
    <row r="189" spans="1:12" ht="27.75" customHeight="1" x14ac:dyDescent="0.25">
      <c r="A189" s="459" t="s">
        <v>722</v>
      </c>
      <c r="B189" s="1351" t="s">
        <v>1014</v>
      </c>
      <c r="C189" s="1351"/>
      <c r="D189" s="1390"/>
      <c r="E189" s="1390"/>
      <c r="F189" s="1390"/>
      <c r="G189" s="457" t="s">
        <v>724</v>
      </c>
      <c r="H189" s="779"/>
      <c r="I189" s="1329">
        <f>'BS old'!D119</f>
        <v>0</v>
      </c>
      <c r="J189" s="1331"/>
      <c r="K189" s="1329">
        <f>'BS old'!E119</f>
        <v>0</v>
      </c>
      <c r="L189" s="1333"/>
    </row>
    <row r="190" spans="1:12" ht="27.75" customHeight="1" x14ac:dyDescent="0.25">
      <c r="A190" s="459" t="s">
        <v>725</v>
      </c>
      <c r="B190" s="1351" t="s">
        <v>1013</v>
      </c>
      <c r="C190" s="1351"/>
      <c r="D190" s="1390"/>
      <c r="E190" s="1390"/>
      <c r="F190" s="1390"/>
      <c r="G190" s="457" t="s">
        <v>727</v>
      </c>
      <c r="H190" s="779"/>
      <c r="I190" s="1329">
        <f>'BS old'!D120</f>
        <v>0</v>
      </c>
      <c r="J190" s="1331"/>
      <c r="K190" s="1329">
        <f>'BS old'!E120</f>
        <v>0</v>
      </c>
      <c r="L190" s="1333"/>
    </row>
    <row r="191" spans="1:12" ht="27.75" customHeight="1" x14ac:dyDescent="0.25">
      <c r="A191" s="461" t="s">
        <v>595</v>
      </c>
      <c r="B191" s="1363" t="s">
        <v>1012</v>
      </c>
      <c r="C191" s="1363"/>
      <c r="D191" s="1391"/>
      <c r="E191" s="1391"/>
      <c r="F191" s="1391"/>
      <c r="G191" s="457" t="s">
        <v>729</v>
      </c>
      <c r="H191" s="779"/>
      <c r="I191" s="1329">
        <f>'BS old'!D121</f>
        <v>0</v>
      </c>
      <c r="J191" s="1331"/>
      <c r="K191" s="1329">
        <f>'BS old'!E121</f>
        <v>0</v>
      </c>
      <c r="L191" s="1333"/>
    </row>
    <row r="192" spans="1:12" ht="27.75" customHeight="1" x14ac:dyDescent="0.25">
      <c r="A192" s="459" t="s">
        <v>598</v>
      </c>
      <c r="B192" s="1351" t="s">
        <v>1011</v>
      </c>
      <c r="C192" s="1351"/>
      <c r="D192" s="1390"/>
      <c r="E192" s="1390"/>
      <c r="F192" s="1390"/>
      <c r="G192" s="457" t="s">
        <v>731</v>
      </c>
      <c r="H192" s="779"/>
      <c r="I192" s="1329">
        <f>'BS old'!D122</f>
        <v>0</v>
      </c>
      <c r="J192" s="1331"/>
      <c r="K192" s="1329">
        <f>'BS old'!E122</f>
        <v>0</v>
      </c>
      <c r="L192" s="1333"/>
    </row>
    <row r="193" spans="1:12" ht="27.75" customHeight="1" x14ac:dyDescent="0.25">
      <c r="A193" s="459" t="s">
        <v>496</v>
      </c>
      <c r="B193" s="1351" t="s">
        <v>1010</v>
      </c>
      <c r="C193" s="1351"/>
      <c r="D193" s="1390"/>
      <c r="E193" s="1390"/>
      <c r="F193" s="1390"/>
      <c r="G193" s="457" t="s">
        <v>732</v>
      </c>
      <c r="H193" s="779"/>
      <c r="I193" s="1329">
        <f>'BS old'!D123</f>
        <v>0</v>
      </c>
      <c r="J193" s="1331"/>
      <c r="K193" s="1329">
        <f>'BS old'!E123</f>
        <v>0</v>
      </c>
      <c r="L193" s="1333"/>
    </row>
    <row r="194" spans="1:12" ht="27.75" customHeight="1" x14ac:dyDescent="0.25">
      <c r="A194" s="459" t="s">
        <v>499</v>
      </c>
      <c r="B194" s="1351" t="s">
        <v>1009</v>
      </c>
      <c r="C194" s="1351"/>
      <c r="D194" s="1390"/>
      <c r="E194" s="1390"/>
      <c r="F194" s="1390"/>
      <c r="G194" s="457" t="s">
        <v>734</v>
      </c>
      <c r="H194" s="779"/>
      <c r="I194" s="1329">
        <f>'BS old'!D124</f>
        <v>0</v>
      </c>
      <c r="J194" s="1331"/>
      <c r="K194" s="1329">
        <f>'BS old'!E124</f>
        <v>0</v>
      </c>
      <c r="L194" s="1333"/>
    </row>
    <row r="195" spans="1:12" s="404" customFormat="1" ht="27.75" customHeight="1" x14ac:dyDescent="0.25">
      <c r="A195" s="459" t="s">
        <v>502</v>
      </c>
      <c r="B195" s="1351" t="s">
        <v>1008</v>
      </c>
      <c r="C195" s="1351"/>
      <c r="D195" s="1390"/>
      <c r="E195" s="1390"/>
      <c r="F195" s="1390"/>
      <c r="G195" s="457" t="s">
        <v>736</v>
      </c>
      <c r="H195" s="779"/>
      <c r="I195" s="1329">
        <f>'BS old'!D125</f>
        <v>0</v>
      </c>
      <c r="J195" s="1331"/>
      <c r="K195" s="1329">
        <f>'BS old'!E125</f>
        <v>0</v>
      </c>
      <c r="L195" s="1333"/>
    </row>
    <row r="196" spans="1:12" ht="27.75" customHeight="1" x14ac:dyDescent="0.25">
      <c r="A196" s="459" t="s">
        <v>505</v>
      </c>
      <c r="B196" s="1351" t="s">
        <v>1007</v>
      </c>
      <c r="C196" s="1351"/>
      <c r="D196" s="1390"/>
      <c r="E196" s="1390"/>
      <c r="F196" s="1390"/>
      <c r="G196" s="457" t="s">
        <v>738</v>
      </c>
      <c r="H196" s="779"/>
      <c r="I196" s="1329">
        <f>'BS old'!D126</f>
        <v>0</v>
      </c>
      <c r="J196" s="1331"/>
      <c r="K196" s="1329">
        <f>'BS old'!E126</f>
        <v>0</v>
      </c>
      <c r="L196" s="1333"/>
    </row>
    <row r="197" spans="1:12" ht="27.75" customHeight="1" x14ac:dyDescent="0.25">
      <c r="A197" s="459" t="s">
        <v>508</v>
      </c>
      <c r="B197" s="1351" t="s">
        <v>1006</v>
      </c>
      <c r="C197" s="1351"/>
      <c r="D197" s="1390"/>
      <c r="E197" s="1390"/>
      <c r="F197" s="1390"/>
      <c r="G197" s="457" t="s">
        <v>740</v>
      </c>
      <c r="H197" s="779"/>
      <c r="I197" s="1329">
        <f>'BS old'!D127</f>
        <v>0</v>
      </c>
      <c r="J197" s="1331"/>
      <c r="K197" s="1329">
        <f>'BS old'!E127</f>
        <v>0</v>
      </c>
      <c r="L197" s="1333"/>
    </row>
    <row r="198" spans="1:12" ht="27.75" customHeight="1" x14ac:dyDescent="0.25">
      <c r="A198" s="459" t="s">
        <v>511</v>
      </c>
      <c r="B198" s="1351" t="s">
        <v>1005</v>
      </c>
      <c r="C198" s="1351"/>
      <c r="D198" s="1390"/>
      <c r="E198" s="1390"/>
      <c r="F198" s="1390"/>
      <c r="G198" s="457" t="s">
        <v>742</v>
      </c>
      <c r="H198" s="779"/>
      <c r="I198" s="1329">
        <f>'BS old'!D128</f>
        <v>0</v>
      </c>
      <c r="J198" s="1331"/>
      <c r="K198" s="1329">
        <f>'BS old'!E128</f>
        <v>0</v>
      </c>
      <c r="L198" s="1333"/>
    </row>
    <row r="199" spans="1:12" ht="27.75" customHeight="1" x14ac:dyDescent="0.25">
      <c r="A199" s="459" t="s">
        <v>532</v>
      </c>
      <c r="B199" s="1351" t="s">
        <v>1004</v>
      </c>
      <c r="C199" s="1351"/>
      <c r="D199" s="1390"/>
      <c r="E199" s="1390"/>
      <c r="F199" s="1390"/>
      <c r="G199" s="457" t="s">
        <v>744</v>
      </c>
      <c r="H199" s="779"/>
      <c r="I199" s="1329">
        <f>'BS old'!D129</f>
        <v>0</v>
      </c>
      <c r="J199" s="1331"/>
      <c r="K199" s="1329">
        <f>'BS old'!E129</f>
        <v>0</v>
      </c>
      <c r="L199" s="1333"/>
    </row>
    <row r="200" spans="1:12" ht="27.75" customHeight="1" x14ac:dyDescent="0.25">
      <c r="A200" s="459" t="s">
        <v>535</v>
      </c>
      <c r="B200" s="1351" t="s">
        <v>1003</v>
      </c>
      <c r="C200" s="1351"/>
      <c r="D200" s="1390"/>
      <c r="E200" s="1390"/>
      <c r="F200" s="1390"/>
      <c r="G200" s="457" t="s">
        <v>746</v>
      </c>
      <c r="H200" s="779"/>
      <c r="I200" s="1329">
        <f>'BS old'!D130</f>
        <v>0</v>
      </c>
      <c r="J200" s="1331"/>
      <c r="K200" s="1329">
        <f>'BS old'!E130</f>
        <v>0</v>
      </c>
      <c r="L200" s="1333"/>
    </row>
    <row r="201" spans="1:12" ht="27.75" customHeight="1" x14ac:dyDescent="0.25">
      <c r="A201" s="459" t="s">
        <v>722</v>
      </c>
      <c r="B201" s="1351" t="s">
        <v>1002</v>
      </c>
      <c r="C201" s="1351"/>
      <c r="D201" s="1390"/>
      <c r="E201" s="1390"/>
      <c r="F201" s="1390"/>
      <c r="G201" s="457" t="s">
        <v>748</v>
      </c>
      <c r="H201" s="779"/>
      <c r="I201" s="1329">
        <f>'BS old'!D131</f>
        <v>0</v>
      </c>
      <c r="J201" s="1331"/>
      <c r="K201" s="1329">
        <f>'BS old'!E131</f>
        <v>0</v>
      </c>
      <c r="L201" s="1333"/>
    </row>
    <row r="202" spans="1:12" ht="27.75" customHeight="1" x14ac:dyDescent="0.25">
      <c r="A202" s="461" t="s">
        <v>613</v>
      </c>
      <c r="B202" s="1363" t="s">
        <v>1001</v>
      </c>
      <c r="C202" s="1363"/>
      <c r="D202" s="1391"/>
      <c r="E202" s="1391"/>
      <c r="F202" s="1391"/>
      <c r="G202" s="457" t="s">
        <v>750</v>
      </c>
      <c r="H202" s="779"/>
      <c r="I202" s="1329">
        <f>'BS old'!D132</f>
        <v>0</v>
      </c>
      <c r="J202" s="1331"/>
      <c r="K202" s="1329">
        <f>'BS old'!E132</f>
        <v>0</v>
      </c>
      <c r="L202" s="1333"/>
    </row>
    <row r="203" spans="1:12" ht="27.75" customHeight="1" x14ac:dyDescent="0.25">
      <c r="A203" s="462" t="s">
        <v>751</v>
      </c>
      <c r="B203" s="1363" t="s">
        <v>1000</v>
      </c>
      <c r="C203" s="1363"/>
      <c r="D203" s="1391"/>
      <c r="E203" s="1391"/>
      <c r="F203" s="1391"/>
      <c r="G203" s="457" t="s">
        <v>753</v>
      </c>
      <c r="H203" s="779"/>
      <c r="I203" s="1329">
        <f>'BS old'!D133</f>
        <v>0</v>
      </c>
      <c r="J203" s="1331"/>
      <c r="K203" s="1329">
        <f>'BS old'!E133</f>
        <v>0</v>
      </c>
      <c r="L203" s="1333"/>
    </row>
    <row r="204" spans="1:12" ht="27.75" customHeight="1" x14ac:dyDescent="0.25">
      <c r="A204" s="459" t="s">
        <v>754</v>
      </c>
      <c r="B204" s="1363" t="s">
        <v>999</v>
      </c>
      <c r="C204" s="1363"/>
      <c r="D204" s="1391"/>
      <c r="E204" s="1391"/>
      <c r="F204" s="1391"/>
      <c r="G204" s="457" t="s">
        <v>756</v>
      </c>
      <c r="H204" s="779"/>
      <c r="I204" s="1329">
        <f>'BS old'!D134</f>
        <v>0</v>
      </c>
      <c r="J204" s="1331"/>
      <c r="K204" s="1329">
        <f>'BS old'!E134</f>
        <v>0</v>
      </c>
      <c r="L204" s="1333"/>
    </row>
    <row r="205" spans="1:12" s="404" customFormat="1" ht="27.75" customHeight="1" x14ac:dyDescent="0.25">
      <c r="A205" s="459" t="s">
        <v>496</v>
      </c>
      <c r="B205" s="1351" t="s">
        <v>998</v>
      </c>
      <c r="C205" s="1351"/>
      <c r="D205" s="1390"/>
      <c r="E205" s="1390"/>
      <c r="F205" s="1390"/>
      <c r="G205" s="457" t="s">
        <v>758</v>
      </c>
      <c r="H205" s="779"/>
      <c r="I205" s="1329">
        <f>'BS old'!D135</f>
        <v>0</v>
      </c>
      <c r="J205" s="1331"/>
      <c r="K205" s="1329">
        <f>'BS old'!E135</f>
        <v>0</v>
      </c>
      <c r="L205" s="1333"/>
    </row>
    <row r="206" spans="1:12" ht="27.75" customHeight="1" x14ac:dyDescent="0.25">
      <c r="A206" s="461" t="s">
        <v>627</v>
      </c>
      <c r="B206" s="1363" t="s">
        <v>997</v>
      </c>
      <c r="C206" s="1363"/>
      <c r="D206" s="1391"/>
      <c r="E206" s="1391"/>
      <c r="F206" s="1391"/>
      <c r="G206" s="457" t="s">
        <v>760</v>
      </c>
      <c r="H206" s="779"/>
      <c r="I206" s="1329">
        <f>'BS old'!D136</f>
        <v>0</v>
      </c>
      <c r="J206" s="1331"/>
      <c r="K206" s="1329">
        <f>'BS old'!E136</f>
        <v>0</v>
      </c>
      <c r="L206" s="1333"/>
    </row>
    <row r="207" spans="1:12" ht="27.75" customHeight="1" x14ac:dyDescent="0.25">
      <c r="A207" s="460" t="s">
        <v>630</v>
      </c>
      <c r="B207" s="1351" t="s">
        <v>996</v>
      </c>
      <c r="C207" s="1351"/>
      <c r="D207" s="1390"/>
      <c r="E207" s="1390"/>
      <c r="F207" s="1390"/>
      <c r="G207" s="457" t="s">
        <v>762</v>
      </c>
      <c r="H207" s="779"/>
      <c r="I207" s="1329">
        <f>'BS old'!D137</f>
        <v>0</v>
      </c>
      <c r="J207" s="1331"/>
      <c r="K207" s="1329">
        <f>'BS old'!E137</f>
        <v>0</v>
      </c>
      <c r="L207" s="1333"/>
    </row>
    <row r="208" spans="1:12" ht="27.75" customHeight="1" x14ac:dyDescent="0.25">
      <c r="A208" s="459" t="s">
        <v>496</v>
      </c>
      <c r="B208" s="1351" t="s">
        <v>995</v>
      </c>
      <c r="C208" s="1351"/>
      <c r="D208" s="1390"/>
      <c r="E208" s="1390"/>
      <c r="F208" s="1390"/>
      <c r="G208" s="457" t="s">
        <v>764</v>
      </c>
      <c r="H208" s="779"/>
      <c r="I208" s="1329">
        <f>'BS old'!D138</f>
        <v>0</v>
      </c>
      <c r="J208" s="1331"/>
      <c r="K208" s="1329">
        <f>'BS old'!E138</f>
        <v>0</v>
      </c>
      <c r="L208" s="1333"/>
    </row>
    <row r="209" spans="1:12" s="404" customFormat="1" ht="27.75" customHeight="1" x14ac:dyDescent="0.25">
      <c r="A209" s="459" t="s">
        <v>499</v>
      </c>
      <c r="B209" s="1351" t="s">
        <v>994</v>
      </c>
      <c r="C209" s="1351"/>
      <c r="D209" s="1390"/>
      <c r="E209" s="1390"/>
      <c r="F209" s="1390"/>
      <c r="G209" s="457" t="s">
        <v>766</v>
      </c>
      <c r="H209" s="779"/>
      <c r="I209" s="1329">
        <f>'BS old'!D139</f>
        <v>0</v>
      </c>
      <c r="J209" s="1331"/>
      <c r="K209" s="1329">
        <f>'BS old'!E139</f>
        <v>0</v>
      </c>
      <c r="L209" s="1333"/>
    </row>
    <row r="210" spans="1:12" ht="27.75" customHeight="1" thickBot="1" x14ac:dyDescent="0.3">
      <c r="A210" s="458" t="s">
        <v>502</v>
      </c>
      <c r="B210" s="1394" t="s">
        <v>993</v>
      </c>
      <c r="C210" s="1394"/>
      <c r="D210" s="1395"/>
      <c r="E210" s="1395"/>
      <c r="F210" s="1395"/>
      <c r="G210" s="457" t="s">
        <v>768</v>
      </c>
      <c r="H210" s="779"/>
      <c r="I210" s="1329">
        <f>'BS old'!D140</f>
        <v>0</v>
      </c>
      <c r="J210" s="1331"/>
      <c r="K210" s="1329">
        <f>'BS old'!E140</f>
        <v>0</v>
      </c>
      <c r="L210" s="1333"/>
    </row>
    <row r="211" spans="1:12" ht="24.75" customHeight="1" x14ac:dyDescent="0.25"/>
    <row r="212" spans="1:12" ht="24.75" customHeight="1" x14ac:dyDescent="0.25"/>
    <row r="213" spans="1:12" ht="24.75" customHeight="1" x14ac:dyDescent="0.25"/>
  </sheetData>
  <mergeCells count="700">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I81:K81"/>
    <mergeCell ref="J80:L80"/>
    <mergeCell ref="I87:K87"/>
    <mergeCell ref="J86:L86"/>
    <mergeCell ref="I85:K85"/>
    <mergeCell ref="J84:L84"/>
    <mergeCell ref="E68:G68"/>
    <mergeCell ref="E89:G89"/>
    <mergeCell ref="I91:K91"/>
    <mergeCell ref="I77:K77"/>
    <mergeCell ref="J76:L76"/>
    <mergeCell ref="I75:K75"/>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A15:A16"/>
    <mergeCell ref="B15:B16"/>
    <mergeCell ref="A13:A14"/>
    <mergeCell ref="B13:B14"/>
    <mergeCell ref="A11:A12"/>
    <mergeCell ref="B11:B12"/>
    <mergeCell ref="A4:A6"/>
    <mergeCell ref="B4:B6"/>
    <mergeCell ref="A7:A8"/>
    <mergeCell ref="B7:B8"/>
    <mergeCell ref="A9:A10"/>
    <mergeCell ref="B9:B10"/>
    <mergeCell ref="A31:A32"/>
    <mergeCell ref="A29:A30"/>
    <mergeCell ref="B29:B30"/>
    <mergeCell ref="B31:B32"/>
    <mergeCell ref="A23:A24"/>
    <mergeCell ref="E24:G24"/>
    <mergeCell ref="E23:G23"/>
    <mergeCell ref="B21:B22"/>
    <mergeCell ref="B19:B20"/>
    <mergeCell ref="E22:G22"/>
    <mergeCell ref="B23:B24"/>
    <mergeCell ref="C21:D22"/>
    <mergeCell ref="C23:D24"/>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77:A78"/>
    <mergeCell ref="B77:B78"/>
    <mergeCell ref="D77:D78"/>
    <mergeCell ref="E77:G77"/>
    <mergeCell ref="E78:G78"/>
    <mergeCell ref="A75:A76"/>
    <mergeCell ref="B75:B76"/>
    <mergeCell ref="D75:D76"/>
    <mergeCell ref="E75:G75"/>
    <mergeCell ref="E76:G76"/>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116:A117"/>
    <mergeCell ref="B116:B117"/>
    <mergeCell ref="D116:D117"/>
    <mergeCell ref="A137:A138"/>
    <mergeCell ref="B137:B138"/>
    <mergeCell ref="A131:A132"/>
    <mergeCell ref="B135:B136"/>
    <mergeCell ref="B139:B140"/>
    <mergeCell ref="D139:D140"/>
    <mergeCell ref="B120:B121"/>
    <mergeCell ref="A126:A127"/>
    <mergeCell ref="A135:A136"/>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B143:B144"/>
    <mergeCell ref="D143:D144"/>
    <mergeCell ref="E140:G140"/>
    <mergeCell ref="E144:G144"/>
    <mergeCell ref="E143:G143"/>
    <mergeCell ref="E134:G134"/>
    <mergeCell ref="E135:G135"/>
    <mergeCell ref="E138:G138"/>
    <mergeCell ref="D137:D138"/>
    <mergeCell ref="E137:G137"/>
    <mergeCell ref="E142:G142"/>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E147:G147"/>
    <mergeCell ref="E145:G145"/>
    <mergeCell ref="A145:A146"/>
    <mergeCell ref="B145:B146"/>
    <mergeCell ref="D145:D146"/>
    <mergeCell ref="A147:A148"/>
    <mergeCell ref="B147:B148"/>
    <mergeCell ref="D147:D148"/>
    <mergeCell ref="E148:G148"/>
    <mergeCell ref="E146:G146"/>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I154:J154"/>
    <mergeCell ref="I155:J155"/>
    <mergeCell ref="I156:J156"/>
    <mergeCell ref="I149:J149"/>
    <mergeCell ref="I150:J150"/>
    <mergeCell ref="I151:J151"/>
    <mergeCell ref="I152:J152"/>
    <mergeCell ref="I161:J161"/>
    <mergeCell ref="I162:J162"/>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86:J186"/>
    <mergeCell ref="I187:J187"/>
    <mergeCell ref="I188:J188"/>
    <mergeCell ref="I189:J189"/>
    <mergeCell ref="I193:J193"/>
    <mergeCell ref="I182:J182"/>
    <mergeCell ref="I183:J183"/>
    <mergeCell ref="I184:J184"/>
    <mergeCell ref="I185:J185"/>
    <mergeCell ref="I195:J195"/>
    <mergeCell ref="I196:J196"/>
    <mergeCell ref="I197:J197"/>
    <mergeCell ref="I198:J198"/>
    <mergeCell ref="I190:J190"/>
    <mergeCell ref="I191:J191"/>
    <mergeCell ref="I192:J192"/>
    <mergeCell ref="I194:J194"/>
    <mergeCell ref="I209:J209"/>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K166:L166"/>
    <mergeCell ref="K167:L167"/>
    <mergeCell ref="K168:L168"/>
    <mergeCell ref="K161:L161"/>
    <mergeCell ref="K162:L162"/>
    <mergeCell ref="K163:L163"/>
    <mergeCell ref="K164:L164"/>
    <mergeCell ref="K173:L173"/>
    <mergeCell ref="K174:L174"/>
    <mergeCell ref="K175:L175"/>
    <mergeCell ref="K176:L176"/>
    <mergeCell ref="K181:L181"/>
    <mergeCell ref="K169:L169"/>
    <mergeCell ref="K170:L170"/>
    <mergeCell ref="K171:L171"/>
    <mergeCell ref="K172:L172"/>
    <mergeCell ref="K182:L182"/>
    <mergeCell ref="K183:L183"/>
    <mergeCell ref="K184:L184"/>
    <mergeCell ref="K185:L185"/>
    <mergeCell ref="K177:L177"/>
    <mergeCell ref="K178:L178"/>
    <mergeCell ref="K179:L179"/>
    <mergeCell ref="K180:L180"/>
    <mergeCell ref="K190:L190"/>
    <mergeCell ref="K191:L191"/>
    <mergeCell ref="K192:L192"/>
    <mergeCell ref="K194:L194"/>
    <mergeCell ref="K186:L186"/>
    <mergeCell ref="K187:L187"/>
    <mergeCell ref="K188:L188"/>
    <mergeCell ref="K189:L189"/>
    <mergeCell ref="K193:L193"/>
    <mergeCell ref="K199:L199"/>
    <mergeCell ref="K200:L200"/>
    <mergeCell ref="K207:L207"/>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40625" defaultRowHeight="10.5" x14ac:dyDescent="0.25"/>
  <cols>
    <col min="1" max="1" width="4.42578125" style="489" customWidth="1"/>
    <col min="2" max="2" width="37.5703125" style="489" customWidth="1"/>
    <col min="3" max="3" width="1.42578125" style="489" customWidth="1"/>
    <col min="4" max="4" width="6.42578125" style="489" customWidth="1"/>
    <col min="5" max="6" width="29.5703125" style="489" customWidth="1"/>
    <col min="7" max="16384" width="9.140625" style="489"/>
  </cols>
  <sheetData>
    <row r="1" spans="1:10" s="456" customFormat="1" ht="7.5" customHeight="1" x14ac:dyDescent="0.25">
      <c r="A1" s="455"/>
      <c r="G1" s="399"/>
      <c r="H1" s="399"/>
    </row>
    <row r="2" spans="1:10" s="456" customFormat="1" ht="17.25" customHeight="1" x14ac:dyDescent="0.25">
      <c r="A2" s="455"/>
      <c r="B2" s="480" t="s">
        <v>1122</v>
      </c>
      <c r="C2" s="399"/>
      <c r="D2" s="479" t="s">
        <v>1121</v>
      </c>
      <c r="E2" s="535" t="e">
        <f>" "&amp;#REF!&amp;"  "&amp;#REF!&amp;"  "&amp;#REF!&amp;"  "&amp;#REF!&amp;"  "&amp;#REF!&amp;"  "&amp;#REF!&amp;"  "&amp;#REF!&amp;"  "&amp;#REF!&amp;"  "&amp;#REF!&amp;"  "&amp;#REF!</f>
        <v>#REF!</v>
      </c>
    </row>
    <row r="3" spans="1:10" s="456" customFormat="1" ht="7.5" customHeight="1" thickBot="1" x14ac:dyDescent="0.3">
      <c r="A3" s="455"/>
      <c r="B3" s="534"/>
      <c r="C3" s="399"/>
    </row>
    <row r="4" spans="1:10" s="514" customFormat="1" ht="11.25" customHeight="1" x14ac:dyDescent="0.25">
      <c r="A4" s="533"/>
      <c r="B4" s="532"/>
      <c r="C4" s="531"/>
      <c r="D4" s="530"/>
      <c r="E4" s="1383" t="s">
        <v>1189</v>
      </c>
      <c r="F4" s="1408"/>
    </row>
    <row r="5" spans="1:10" s="514" customFormat="1" ht="33.75" customHeight="1" x14ac:dyDescent="0.15">
      <c r="A5" s="529" t="s">
        <v>1027</v>
      </c>
      <c r="B5" s="528" t="s">
        <v>1188</v>
      </c>
      <c r="C5" s="527"/>
      <c r="D5" s="526" t="s">
        <v>1025</v>
      </c>
      <c r="E5" s="525" t="s">
        <v>1187</v>
      </c>
      <c r="F5" s="524" t="s">
        <v>1186</v>
      </c>
    </row>
    <row r="6" spans="1:10" s="514" customFormat="1" ht="29.65" customHeight="1" x14ac:dyDescent="0.25">
      <c r="A6" s="460" t="s">
        <v>777</v>
      </c>
      <c r="B6" s="495" t="s">
        <v>1185</v>
      </c>
      <c r="C6" s="494"/>
      <c r="D6" s="457" t="s">
        <v>778</v>
      </c>
      <c r="E6" s="493">
        <f>'P&amp;L old'!D9</f>
        <v>0</v>
      </c>
      <c r="F6" s="493">
        <f>'P&amp;L old'!E9</f>
        <v>0</v>
      </c>
    </row>
    <row r="7" spans="1:10" s="514" customFormat="1" ht="29.65" customHeight="1" x14ac:dyDescent="0.25">
      <c r="A7" s="460" t="s">
        <v>779</v>
      </c>
      <c r="B7" s="495" t="s">
        <v>1184</v>
      </c>
      <c r="C7" s="494"/>
      <c r="D7" s="457" t="s">
        <v>781</v>
      </c>
      <c r="E7" s="557">
        <f>'P&amp;L old'!D10</f>
        <v>0</v>
      </c>
      <c r="F7" s="493">
        <f>'P&amp;L old'!E10</f>
        <v>0</v>
      </c>
    </row>
    <row r="8" spans="1:10" s="519" customFormat="1" ht="29.65" customHeight="1" x14ac:dyDescent="0.25">
      <c r="A8" s="461" t="s">
        <v>782</v>
      </c>
      <c r="B8" s="497" t="s">
        <v>1183</v>
      </c>
      <c r="C8" s="496"/>
      <c r="D8" s="467" t="s">
        <v>784</v>
      </c>
      <c r="E8" s="557">
        <f>'P&amp;L old'!D11</f>
        <v>0</v>
      </c>
      <c r="F8" s="493">
        <f>'P&amp;L old'!E11</f>
        <v>0</v>
      </c>
    </row>
    <row r="9" spans="1:10" s="519" customFormat="1" ht="29.65" customHeight="1" x14ac:dyDescent="0.25">
      <c r="A9" s="461" t="s">
        <v>785</v>
      </c>
      <c r="B9" s="497" t="s">
        <v>1182</v>
      </c>
      <c r="C9" s="496"/>
      <c r="D9" s="467" t="s">
        <v>787</v>
      </c>
      <c r="E9" s="557">
        <f>'P&amp;L old'!D12</f>
        <v>0</v>
      </c>
      <c r="F9" s="493">
        <f>'P&amp;L old'!E12</f>
        <v>0</v>
      </c>
    </row>
    <row r="10" spans="1:10" s="514" customFormat="1" ht="29.65" customHeight="1" x14ac:dyDescent="0.25">
      <c r="A10" s="459" t="s">
        <v>788</v>
      </c>
      <c r="B10" s="495" t="s">
        <v>1181</v>
      </c>
      <c r="C10" s="494"/>
      <c r="D10" s="457" t="s">
        <v>790</v>
      </c>
      <c r="E10" s="557">
        <f>'P&amp;L old'!D13</f>
        <v>0</v>
      </c>
      <c r="F10" s="493">
        <f>'P&amp;L old'!E13</f>
        <v>0</v>
      </c>
    </row>
    <row r="11" spans="1:10" s="514" customFormat="1" ht="29.65" customHeight="1" x14ac:dyDescent="0.25">
      <c r="A11" s="459" t="s">
        <v>496</v>
      </c>
      <c r="B11" s="495" t="s">
        <v>1180</v>
      </c>
      <c r="C11" s="494"/>
      <c r="D11" s="457" t="s">
        <v>792</v>
      </c>
      <c r="E11" s="557">
        <f>'P&amp;L old'!D14</f>
        <v>0</v>
      </c>
      <c r="F11" s="493">
        <f>'P&amp;L old'!E14</f>
        <v>0</v>
      </c>
    </row>
    <row r="12" spans="1:10" s="514" customFormat="1" ht="29.65" customHeight="1" x14ac:dyDescent="0.25">
      <c r="A12" s="459" t="s">
        <v>499</v>
      </c>
      <c r="B12" s="495" t="s">
        <v>1179</v>
      </c>
      <c r="C12" s="494"/>
      <c r="D12" s="457" t="s">
        <v>794</v>
      </c>
      <c r="E12" s="557">
        <f>'P&amp;L old'!D15</f>
        <v>0</v>
      </c>
      <c r="F12" s="493">
        <f>'P&amp;L old'!E15</f>
        <v>0</v>
      </c>
    </row>
    <row r="13" spans="1:10" s="519" customFormat="1" ht="29.65" customHeight="1" x14ac:dyDescent="0.25">
      <c r="A13" s="461" t="s">
        <v>558</v>
      </c>
      <c r="B13" s="497" t="s">
        <v>1178</v>
      </c>
      <c r="C13" s="496"/>
      <c r="D13" s="467" t="s">
        <v>796</v>
      </c>
      <c r="E13" s="557">
        <f>'P&amp;L old'!D16</f>
        <v>0</v>
      </c>
      <c r="F13" s="493">
        <f>'P&amp;L old'!E16</f>
        <v>0</v>
      </c>
      <c r="J13" s="514"/>
    </row>
    <row r="14" spans="1:10" s="514" customFormat="1" ht="29.65" customHeight="1" x14ac:dyDescent="0.25">
      <c r="A14" s="460" t="s">
        <v>797</v>
      </c>
      <c r="B14" s="495" t="s">
        <v>1177</v>
      </c>
      <c r="C14" s="494"/>
      <c r="D14" s="457" t="s">
        <v>799</v>
      </c>
      <c r="E14" s="557">
        <f>'P&amp;L old'!D17</f>
        <v>0</v>
      </c>
      <c r="F14" s="493">
        <f>'P&amp;L old'!E17</f>
        <v>0</v>
      </c>
    </row>
    <row r="15" spans="1:10" s="514" customFormat="1" ht="29.65" customHeight="1" x14ac:dyDescent="0.25">
      <c r="A15" s="460" t="s">
        <v>800</v>
      </c>
      <c r="B15" s="495" t="s">
        <v>1176</v>
      </c>
      <c r="C15" s="494"/>
      <c r="D15" s="457" t="s">
        <v>802</v>
      </c>
      <c r="E15" s="557">
        <f>'P&amp;L old'!D18</f>
        <v>0</v>
      </c>
      <c r="F15" s="493">
        <f>'P&amp;L old'!E18</f>
        <v>0</v>
      </c>
    </row>
    <row r="16" spans="1:10" s="519" customFormat="1" ht="29.65" customHeight="1" x14ac:dyDescent="0.25">
      <c r="A16" s="461" t="s">
        <v>782</v>
      </c>
      <c r="B16" s="497" t="s">
        <v>1175</v>
      </c>
      <c r="C16" s="496"/>
      <c r="D16" s="467" t="s">
        <v>804</v>
      </c>
      <c r="E16" s="557">
        <f>'P&amp;L old'!D19</f>
        <v>0</v>
      </c>
      <c r="F16" s="493">
        <f>'P&amp;L old'!E19</f>
        <v>0</v>
      </c>
    </row>
    <row r="17" spans="1:6" s="514" customFormat="1" ht="29.65" customHeight="1" x14ac:dyDescent="0.25">
      <c r="A17" s="460" t="s">
        <v>627</v>
      </c>
      <c r="B17" s="495" t="s">
        <v>1174</v>
      </c>
      <c r="C17" s="494"/>
      <c r="D17" s="457" t="s">
        <v>806</v>
      </c>
      <c r="E17" s="557">
        <f>'P&amp;L old'!D20</f>
        <v>0</v>
      </c>
      <c r="F17" s="493">
        <f>'P&amp;L old'!E20</f>
        <v>0</v>
      </c>
    </row>
    <row r="18" spans="1:6" s="514" customFormat="1" ht="29.65" customHeight="1" x14ac:dyDescent="0.25">
      <c r="A18" s="460" t="s">
        <v>630</v>
      </c>
      <c r="B18" s="495" t="s">
        <v>1173</v>
      </c>
      <c r="C18" s="494"/>
      <c r="D18" s="457" t="s">
        <v>808</v>
      </c>
      <c r="E18" s="557">
        <f>'P&amp;L old'!D21</f>
        <v>0</v>
      </c>
      <c r="F18" s="493">
        <f>'P&amp;L old'!E21</f>
        <v>0</v>
      </c>
    </row>
    <row r="19" spans="1:6" s="514" customFormat="1" ht="29.65" customHeight="1" x14ac:dyDescent="0.25">
      <c r="A19" s="460" t="s">
        <v>800</v>
      </c>
      <c r="B19" s="495" t="s">
        <v>1172</v>
      </c>
      <c r="C19" s="494"/>
      <c r="D19" s="457" t="s">
        <v>810</v>
      </c>
      <c r="E19" s="557">
        <f>'P&amp;L old'!D22</f>
        <v>0</v>
      </c>
      <c r="F19" s="493">
        <f>'P&amp;L old'!E22</f>
        <v>0</v>
      </c>
    </row>
    <row r="20" spans="1:6" s="514" customFormat="1" ht="29.65" customHeight="1" x14ac:dyDescent="0.25">
      <c r="A20" s="460" t="s">
        <v>811</v>
      </c>
      <c r="B20" s="495" t="s">
        <v>1171</v>
      </c>
      <c r="C20" s="494"/>
      <c r="D20" s="457" t="s">
        <v>813</v>
      </c>
      <c r="E20" s="557">
        <f>'P&amp;L old'!D23</f>
        <v>0</v>
      </c>
      <c r="F20" s="493">
        <f>'P&amp;L old'!E23</f>
        <v>0</v>
      </c>
    </row>
    <row r="21" spans="1:6" s="514" customFormat="1" ht="29.65" customHeight="1" x14ac:dyDescent="0.25">
      <c r="A21" s="460" t="s">
        <v>814</v>
      </c>
      <c r="B21" s="495" t="s">
        <v>1170</v>
      </c>
      <c r="C21" s="494"/>
      <c r="D21" s="457" t="s">
        <v>816</v>
      </c>
      <c r="E21" s="557">
        <f>'P&amp;L old'!D24</f>
        <v>0</v>
      </c>
      <c r="F21" s="493">
        <f>'P&amp;L old'!E24</f>
        <v>0</v>
      </c>
    </row>
    <row r="22" spans="1:6" s="514" customFormat="1" ht="29.65" customHeight="1" x14ac:dyDescent="0.25">
      <c r="A22" s="460" t="s">
        <v>817</v>
      </c>
      <c r="B22" s="495" t="s">
        <v>1169</v>
      </c>
      <c r="C22" s="494"/>
      <c r="D22" s="457" t="s">
        <v>819</v>
      </c>
      <c r="E22" s="557">
        <f>'P&amp;L old'!D25</f>
        <v>0</v>
      </c>
      <c r="F22" s="493">
        <f>'P&amp;L old'!E25</f>
        <v>0</v>
      </c>
    </row>
    <row r="23" spans="1:6" s="514" customFormat="1" ht="29.65" customHeight="1" x14ac:dyDescent="0.25">
      <c r="A23" s="460" t="s">
        <v>820</v>
      </c>
      <c r="B23" s="495" t="s">
        <v>1168</v>
      </c>
      <c r="C23" s="494"/>
      <c r="D23" s="457" t="s">
        <v>822</v>
      </c>
      <c r="E23" s="557">
        <f>'P&amp;L old'!D26</f>
        <v>0</v>
      </c>
      <c r="F23" s="493">
        <f>'P&amp;L old'!E26</f>
        <v>0</v>
      </c>
    </row>
    <row r="24" spans="1:6" s="514" customFormat="1" ht="29.65" customHeight="1" x14ac:dyDescent="0.25">
      <c r="A24" s="460" t="s">
        <v>823</v>
      </c>
      <c r="B24" s="495" t="s">
        <v>1167</v>
      </c>
      <c r="C24" s="494"/>
      <c r="D24" s="457" t="s">
        <v>825</v>
      </c>
      <c r="E24" s="557">
        <f>'P&amp;L old'!D27</f>
        <v>0</v>
      </c>
      <c r="F24" s="493">
        <f>'P&amp;L old'!E27</f>
        <v>0</v>
      </c>
    </row>
    <row r="25" spans="1:6" s="514" customFormat="1" ht="29.65" customHeight="1" x14ac:dyDescent="0.25">
      <c r="A25" s="460" t="s">
        <v>826</v>
      </c>
      <c r="B25" s="495" t="s">
        <v>1166</v>
      </c>
      <c r="C25" s="494"/>
      <c r="D25" s="457" t="s">
        <v>828</v>
      </c>
      <c r="E25" s="557">
        <f>'P&amp;L old'!D28</f>
        <v>0</v>
      </c>
      <c r="F25" s="493">
        <f>'P&amp;L old'!E28</f>
        <v>0</v>
      </c>
    </row>
    <row r="26" spans="1:6" s="514" customFormat="1" ht="29.65" customHeight="1" x14ac:dyDescent="0.25">
      <c r="A26" s="460" t="s">
        <v>829</v>
      </c>
      <c r="B26" s="523" t="s">
        <v>1165</v>
      </c>
      <c r="C26" s="522"/>
      <c r="D26" s="457" t="s">
        <v>831</v>
      </c>
      <c r="E26" s="557">
        <f>'P&amp;L old'!D29</f>
        <v>0</v>
      </c>
      <c r="F26" s="493">
        <f>'P&amp;L old'!E29</f>
        <v>0</v>
      </c>
    </row>
    <row r="27" spans="1:6" s="514" customFormat="1" ht="29.65" customHeight="1" x14ac:dyDescent="0.25">
      <c r="A27" s="460" t="s">
        <v>832</v>
      </c>
      <c r="B27" s="495" t="s">
        <v>1164</v>
      </c>
      <c r="C27" s="494"/>
      <c r="D27" s="457" t="s">
        <v>834</v>
      </c>
      <c r="E27" s="557">
        <f>'P&amp;L old'!D30</f>
        <v>0</v>
      </c>
      <c r="F27" s="493">
        <f>'P&amp;L old'!E30</f>
        <v>0</v>
      </c>
    </row>
    <row r="28" spans="1:6" s="514" customFormat="1" ht="29.65" customHeight="1" x14ac:dyDescent="0.25">
      <c r="A28" s="460" t="s">
        <v>835</v>
      </c>
      <c r="B28" s="523" t="s">
        <v>1163</v>
      </c>
      <c r="C28" s="522"/>
      <c r="D28" s="457" t="s">
        <v>837</v>
      </c>
      <c r="E28" s="557">
        <f>'P&amp;L old'!D31</f>
        <v>0</v>
      </c>
      <c r="F28" s="493">
        <f>'P&amp;L old'!E31</f>
        <v>0</v>
      </c>
    </row>
    <row r="29" spans="1:6" s="514" customFormat="1" ht="29.65" customHeight="1" x14ac:dyDescent="0.25">
      <c r="A29" s="460" t="s">
        <v>838</v>
      </c>
      <c r="B29" s="495" t="s">
        <v>1162</v>
      </c>
      <c r="C29" s="494"/>
      <c r="D29" s="457" t="s">
        <v>840</v>
      </c>
      <c r="E29" s="557">
        <f>'P&amp;L old'!D32</f>
        <v>0</v>
      </c>
      <c r="F29" s="493">
        <f>'P&amp;L old'!E32</f>
        <v>0</v>
      </c>
    </row>
    <row r="30" spans="1:6" s="514" customFormat="1" ht="29.65" customHeight="1" x14ac:dyDescent="0.25">
      <c r="A30" s="460" t="s">
        <v>841</v>
      </c>
      <c r="B30" s="495" t="s">
        <v>1161</v>
      </c>
      <c r="C30" s="494"/>
      <c r="D30" s="457" t="s">
        <v>843</v>
      </c>
      <c r="E30" s="557">
        <f>'P&amp;L old'!D33</f>
        <v>0</v>
      </c>
      <c r="F30" s="493">
        <f>'P&amp;L old'!E33</f>
        <v>0</v>
      </c>
    </row>
    <row r="31" spans="1:6" s="519" customFormat="1" ht="33.75" customHeight="1" x14ac:dyDescent="0.25">
      <c r="A31" s="461" t="s">
        <v>844</v>
      </c>
      <c r="B31" s="521" t="s">
        <v>1160</v>
      </c>
      <c r="C31" s="520"/>
      <c r="D31" s="467" t="s">
        <v>846</v>
      </c>
      <c r="E31" s="557">
        <f>'P&amp;L old'!D34</f>
        <v>0</v>
      </c>
      <c r="F31" s="493">
        <f>'P&amp;L old'!E34</f>
        <v>0</v>
      </c>
    </row>
    <row r="32" spans="1:6" s="514" customFormat="1" ht="29.65" customHeight="1" thickBot="1" x14ac:dyDescent="0.3">
      <c r="A32" s="518" t="s">
        <v>847</v>
      </c>
      <c r="B32" s="517" t="s">
        <v>1159</v>
      </c>
      <c r="C32" s="516"/>
      <c r="D32" s="515" t="s">
        <v>849</v>
      </c>
      <c r="E32" s="557">
        <f>'P&amp;L old'!D35</f>
        <v>0</v>
      </c>
      <c r="F32" s="493">
        <f>'P&amp;L old'!E35</f>
        <v>0</v>
      </c>
    </row>
    <row r="33" spans="1:6" ht="24.75" customHeight="1" x14ac:dyDescent="0.25">
      <c r="A33" s="506" t="s">
        <v>850</v>
      </c>
      <c r="B33" s="505" t="s">
        <v>1158</v>
      </c>
      <c r="C33" s="504"/>
      <c r="D33" s="503" t="s">
        <v>852</v>
      </c>
      <c r="E33" s="557">
        <f>'P&amp;L old'!D36</f>
        <v>0</v>
      </c>
      <c r="F33" s="493">
        <f>'P&amp;L old'!E36</f>
        <v>0</v>
      </c>
    </row>
    <row r="34" spans="1:6" ht="30.75" customHeight="1" x14ac:dyDescent="0.25">
      <c r="A34" s="506" t="s">
        <v>853</v>
      </c>
      <c r="B34" s="513" t="s">
        <v>1157</v>
      </c>
      <c r="C34" s="512"/>
      <c r="D34" s="503" t="s">
        <v>855</v>
      </c>
      <c r="E34" s="557">
        <f>'P&amp;L old'!D37</f>
        <v>0</v>
      </c>
      <c r="F34" s="493">
        <f>'P&amp;L old'!E37</f>
        <v>0</v>
      </c>
    </row>
    <row r="35" spans="1:6" ht="36.75" customHeight="1" x14ac:dyDescent="0.25">
      <c r="A35" s="460" t="s">
        <v>856</v>
      </c>
      <c r="B35" s="495" t="s">
        <v>1156</v>
      </c>
      <c r="C35" s="494"/>
      <c r="D35" s="457" t="s">
        <v>858</v>
      </c>
      <c r="E35" s="557">
        <f>'P&amp;L old'!D38</f>
        <v>0</v>
      </c>
      <c r="F35" s="493">
        <f>'P&amp;L old'!E38</f>
        <v>0</v>
      </c>
    </row>
    <row r="36" spans="1:6" ht="30.75" customHeight="1" x14ac:dyDescent="0.25">
      <c r="A36" s="460" t="s">
        <v>859</v>
      </c>
      <c r="B36" s="495" t="s">
        <v>1155</v>
      </c>
      <c r="C36" s="494"/>
      <c r="D36" s="457" t="s">
        <v>861</v>
      </c>
      <c r="E36" s="557">
        <f>'P&amp;L old'!D39</f>
        <v>0</v>
      </c>
      <c r="F36" s="493">
        <f>'P&amp;L old'!E39</f>
        <v>0</v>
      </c>
    </row>
    <row r="37" spans="1:6" ht="30" customHeight="1" x14ac:dyDescent="0.25">
      <c r="A37" s="460" t="s">
        <v>862</v>
      </c>
      <c r="B37" s="495" t="s">
        <v>1154</v>
      </c>
      <c r="C37" s="494"/>
      <c r="D37" s="457" t="s">
        <v>864</v>
      </c>
      <c r="E37" s="557">
        <f>'P&amp;L old'!D40</f>
        <v>0</v>
      </c>
      <c r="F37" s="493">
        <f>'P&amp;L old'!E40</f>
        <v>0</v>
      </c>
    </row>
    <row r="38" spans="1:6" ht="26.25" customHeight="1" x14ac:dyDescent="0.25">
      <c r="A38" s="460" t="s">
        <v>865</v>
      </c>
      <c r="B38" s="495" t="s">
        <v>1153</v>
      </c>
      <c r="C38" s="494"/>
      <c r="D38" s="457" t="s">
        <v>867</v>
      </c>
      <c r="E38" s="557">
        <f>'P&amp;L old'!D41</f>
        <v>0</v>
      </c>
      <c r="F38" s="493">
        <f>'P&amp;L old'!E41</f>
        <v>0</v>
      </c>
    </row>
    <row r="39" spans="1:6" ht="22.5" customHeight="1" x14ac:dyDescent="0.25">
      <c r="A39" s="460" t="s">
        <v>868</v>
      </c>
      <c r="B39" s="495" t="s">
        <v>1152</v>
      </c>
      <c r="C39" s="494"/>
      <c r="D39" s="457" t="s">
        <v>870</v>
      </c>
      <c r="E39" s="557">
        <f>'P&amp;L old'!D42</f>
        <v>0</v>
      </c>
      <c r="F39" s="493">
        <f>'P&amp;L old'!E42</f>
        <v>0</v>
      </c>
    </row>
    <row r="40" spans="1:6" ht="30.75" customHeight="1" x14ac:dyDescent="0.25">
      <c r="A40" s="460" t="s">
        <v>871</v>
      </c>
      <c r="B40" s="495" t="s">
        <v>1151</v>
      </c>
      <c r="C40" s="494"/>
      <c r="D40" s="457" t="s">
        <v>873</v>
      </c>
      <c r="E40" s="557">
        <f>'P&amp;L old'!D43</f>
        <v>0</v>
      </c>
      <c r="F40" s="493">
        <f>'P&amp;L old'!E43</f>
        <v>0</v>
      </c>
    </row>
    <row r="41" spans="1:6" ht="30" customHeight="1" x14ac:dyDescent="0.25">
      <c r="A41" s="460" t="s">
        <v>874</v>
      </c>
      <c r="B41" s="495" t="s">
        <v>1150</v>
      </c>
      <c r="C41" s="494"/>
      <c r="D41" s="457" t="s">
        <v>876</v>
      </c>
      <c r="E41" s="557">
        <f>'P&amp;L old'!D44</f>
        <v>0</v>
      </c>
      <c r="F41" s="493">
        <f>'P&amp;L old'!E44</f>
        <v>0</v>
      </c>
    </row>
    <row r="42" spans="1:6" ht="32.25" customHeight="1" x14ac:dyDescent="0.25">
      <c r="A42" s="460" t="s">
        <v>877</v>
      </c>
      <c r="B42" s="495" t="s">
        <v>1149</v>
      </c>
      <c r="C42" s="494"/>
      <c r="D42" s="457" t="s">
        <v>879</v>
      </c>
      <c r="E42" s="557">
        <f>'P&amp;L old'!D45</f>
        <v>0</v>
      </c>
      <c r="F42" s="493">
        <f>'P&amp;L old'!E45</f>
        <v>0</v>
      </c>
    </row>
    <row r="43" spans="1:6" ht="24" customHeight="1" x14ac:dyDescent="0.25">
      <c r="A43" s="460" t="s">
        <v>880</v>
      </c>
      <c r="B43" s="495" t="s">
        <v>1148</v>
      </c>
      <c r="C43" s="494"/>
      <c r="D43" s="457" t="s">
        <v>882</v>
      </c>
      <c r="E43" s="557">
        <f>'P&amp;L old'!D46</f>
        <v>0</v>
      </c>
      <c r="F43" s="493">
        <f>'P&amp;L old'!E46</f>
        <v>0</v>
      </c>
    </row>
    <row r="44" spans="1:6" ht="26.25" customHeight="1" x14ac:dyDescent="0.25">
      <c r="A44" s="460" t="s">
        <v>883</v>
      </c>
      <c r="B44" s="495" t="s">
        <v>1147</v>
      </c>
      <c r="C44" s="494"/>
      <c r="D44" s="457" t="s">
        <v>885</v>
      </c>
      <c r="E44" s="557">
        <f>'P&amp;L old'!D47</f>
        <v>0</v>
      </c>
      <c r="F44" s="493">
        <f>'P&amp;L old'!E47</f>
        <v>0</v>
      </c>
    </row>
    <row r="45" spans="1:6" ht="24.75" customHeight="1" x14ac:dyDescent="0.25">
      <c r="A45" s="460" t="s">
        <v>886</v>
      </c>
      <c r="B45" s="495" t="s">
        <v>1146</v>
      </c>
      <c r="C45" s="494"/>
      <c r="D45" s="457" t="s">
        <v>888</v>
      </c>
      <c r="E45" s="557">
        <f>'P&amp;L old'!D48</f>
        <v>0</v>
      </c>
      <c r="F45" s="493">
        <f>'P&amp;L old'!E48</f>
        <v>0</v>
      </c>
    </row>
    <row r="46" spans="1:6" ht="27" customHeight="1" x14ac:dyDescent="0.25">
      <c r="A46" s="460" t="s">
        <v>889</v>
      </c>
      <c r="B46" s="495" t="s">
        <v>1145</v>
      </c>
      <c r="C46" s="494"/>
      <c r="D46" s="457" t="s">
        <v>891</v>
      </c>
      <c r="E46" s="557">
        <f>'P&amp;L old'!D49</f>
        <v>0</v>
      </c>
      <c r="F46" s="493">
        <f>'P&amp;L old'!E49</f>
        <v>0</v>
      </c>
    </row>
    <row r="47" spans="1:6" ht="29.25" customHeight="1" x14ac:dyDescent="0.25">
      <c r="A47" s="460" t="s">
        <v>892</v>
      </c>
      <c r="B47" s="495" t="s">
        <v>1144</v>
      </c>
      <c r="C47" s="494"/>
      <c r="D47" s="457" t="s">
        <v>894</v>
      </c>
      <c r="E47" s="557">
        <f>'P&amp;L old'!D50</f>
        <v>0</v>
      </c>
      <c r="F47" s="493">
        <f>'P&amp;L old'!E50</f>
        <v>0</v>
      </c>
    </row>
    <row r="48" spans="1:6" ht="27.75" customHeight="1" x14ac:dyDescent="0.25">
      <c r="A48" s="460" t="s">
        <v>895</v>
      </c>
      <c r="B48" s="495" t="s">
        <v>1143</v>
      </c>
      <c r="C48" s="494"/>
      <c r="D48" s="457" t="s">
        <v>897</v>
      </c>
      <c r="E48" s="557">
        <f>'P&amp;L old'!D51</f>
        <v>0</v>
      </c>
      <c r="F48" s="493">
        <f>'P&amp;L old'!E51</f>
        <v>0</v>
      </c>
    </row>
    <row r="49" spans="1:6" ht="27.75" customHeight="1" x14ac:dyDescent="0.25">
      <c r="A49" s="460" t="s">
        <v>898</v>
      </c>
      <c r="B49" s="495" t="s">
        <v>1142</v>
      </c>
      <c r="C49" s="494"/>
      <c r="D49" s="457" t="s">
        <v>900</v>
      </c>
      <c r="E49" s="557">
        <f>'P&amp;L old'!D52</f>
        <v>0</v>
      </c>
      <c r="F49" s="493">
        <f>'P&amp;L old'!E52</f>
        <v>0</v>
      </c>
    </row>
    <row r="50" spans="1:6" ht="27.75" customHeight="1" x14ac:dyDescent="0.25">
      <c r="A50" s="460" t="s">
        <v>901</v>
      </c>
      <c r="B50" s="495" t="s">
        <v>1141</v>
      </c>
      <c r="C50" s="494"/>
      <c r="D50" s="457" t="s">
        <v>903</v>
      </c>
      <c r="E50" s="557">
        <f>'P&amp;L old'!D53</f>
        <v>0</v>
      </c>
      <c r="F50" s="493">
        <f>'P&amp;L old'!E53</f>
        <v>0</v>
      </c>
    </row>
    <row r="51" spans="1:6" s="490" customFormat="1" ht="44.25" customHeight="1" x14ac:dyDescent="0.25">
      <c r="A51" s="509" t="s">
        <v>844</v>
      </c>
      <c r="B51" s="511" t="s">
        <v>1140</v>
      </c>
      <c r="C51" s="510"/>
      <c r="D51" s="467" t="s">
        <v>905</v>
      </c>
      <c r="E51" s="557">
        <f>'P&amp;L old'!D54</f>
        <v>0</v>
      </c>
      <c r="F51" s="493">
        <f>'P&amp;L old'!E54</f>
        <v>0</v>
      </c>
    </row>
    <row r="52" spans="1:6" s="490" customFormat="1" ht="29.25" customHeight="1" x14ac:dyDescent="0.25">
      <c r="A52" s="509" t="s">
        <v>906</v>
      </c>
      <c r="B52" s="508" t="s">
        <v>1139</v>
      </c>
      <c r="C52" s="507"/>
      <c r="D52" s="467" t="s">
        <v>908</v>
      </c>
      <c r="E52" s="557">
        <f>'P&amp;L old'!D55</f>
        <v>0</v>
      </c>
      <c r="F52" s="493">
        <f>'P&amp;L old'!E55</f>
        <v>0</v>
      </c>
    </row>
    <row r="53" spans="1:6" ht="30.75" customHeight="1" x14ac:dyDescent="0.25">
      <c r="A53" s="460" t="s">
        <v>909</v>
      </c>
      <c r="B53" s="495" t="s">
        <v>1138</v>
      </c>
      <c r="C53" s="494"/>
      <c r="D53" s="457" t="s">
        <v>911</v>
      </c>
      <c r="E53" s="557">
        <f>'P&amp;L old'!D56</f>
        <v>0</v>
      </c>
      <c r="F53" s="493">
        <f>'P&amp;L old'!E56</f>
        <v>0</v>
      </c>
    </row>
    <row r="54" spans="1:6" ht="28.5" customHeight="1" x14ac:dyDescent="0.25">
      <c r="A54" s="502" t="s">
        <v>912</v>
      </c>
      <c r="B54" s="495" t="s">
        <v>1137</v>
      </c>
      <c r="C54" s="494"/>
      <c r="D54" s="457" t="s">
        <v>914</v>
      </c>
      <c r="E54" s="557">
        <f>'P&amp;L old'!D57</f>
        <v>0</v>
      </c>
      <c r="F54" s="493">
        <f>'P&amp;L old'!E57</f>
        <v>0</v>
      </c>
    </row>
    <row r="55" spans="1:6" ht="28.5" customHeight="1" x14ac:dyDescent="0.25">
      <c r="A55" s="460" t="s">
        <v>800</v>
      </c>
      <c r="B55" s="495" t="s">
        <v>1136</v>
      </c>
      <c r="C55" s="494"/>
      <c r="D55" s="457" t="s">
        <v>916</v>
      </c>
      <c r="E55" s="557">
        <f>'P&amp;L old'!D58</f>
        <v>0</v>
      </c>
      <c r="F55" s="493">
        <f>'P&amp;L old'!E58</f>
        <v>0</v>
      </c>
    </row>
    <row r="56" spans="1:6" s="490" customFormat="1" ht="31.5" customHeight="1" x14ac:dyDescent="0.25">
      <c r="A56" s="509" t="s">
        <v>906</v>
      </c>
      <c r="B56" s="508" t="s">
        <v>1135</v>
      </c>
      <c r="C56" s="507"/>
      <c r="D56" s="467" t="s">
        <v>918</v>
      </c>
      <c r="E56" s="557">
        <f>'P&amp;L old'!D59</f>
        <v>0</v>
      </c>
      <c r="F56" s="493">
        <f>'P&amp;L old'!E59</f>
        <v>0</v>
      </c>
    </row>
    <row r="57" spans="1:6" ht="29.25" customHeight="1" x14ac:dyDescent="0.25">
      <c r="A57" s="460" t="s">
        <v>919</v>
      </c>
      <c r="B57" s="495" t="s">
        <v>1134</v>
      </c>
      <c r="C57" s="494"/>
      <c r="D57" s="457" t="s">
        <v>921</v>
      </c>
      <c r="E57" s="557">
        <f>'P&amp;L old'!D60</f>
        <v>0</v>
      </c>
      <c r="F57" s="493">
        <f>'P&amp;L old'!E60</f>
        <v>0</v>
      </c>
    </row>
    <row r="58" spans="1:6" ht="28.5" customHeight="1" x14ac:dyDescent="0.25">
      <c r="A58" s="460" t="s">
        <v>922</v>
      </c>
      <c r="B58" s="495" t="s">
        <v>1133</v>
      </c>
      <c r="C58" s="494"/>
      <c r="D58" s="457" t="s">
        <v>924</v>
      </c>
      <c r="E58" s="557">
        <f>'P&amp;L old'!D61</f>
        <v>0</v>
      </c>
      <c r="F58" s="493">
        <f>'P&amp;L old'!E61</f>
        <v>0</v>
      </c>
    </row>
    <row r="59" spans="1:6" ht="30.75" customHeight="1" thickBot="1" x14ac:dyDescent="0.3">
      <c r="A59" s="466" t="s">
        <v>844</v>
      </c>
      <c r="B59" s="492" t="s">
        <v>1132</v>
      </c>
      <c r="C59" s="491"/>
      <c r="D59" s="465" t="s">
        <v>926</v>
      </c>
      <c r="E59" s="557">
        <f>'P&amp;L old'!D62</f>
        <v>0</v>
      </c>
      <c r="F59" s="493">
        <f>'P&amp;L old'!E62</f>
        <v>0</v>
      </c>
    </row>
    <row r="60" spans="1:6" ht="27.75" customHeight="1" x14ac:dyDescent="0.25">
      <c r="A60" s="506" t="s">
        <v>927</v>
      </c>
      <c r="B60" s="505" t="s">
        <v>1131</v>
      </c>
      <c r="C60" s="504"/>
      <c r="D60" s="503" t="s">
        <v>929</v>
      </c>
      <c r="E60" s="557">
        <f>'P&amp;L old'!D63</f>
        <v>0</v>
      </c>
      <c r="F60" s="493">
        <f>'P&amp;L old'!E63</f>
        <v>0</v>
      </c>
    </row>
    <row r="61" spans="1:6" ht="27.75" customHeight="1" x14ac:dyDescent="0.25">
      <c r="A61" s="502" t="s">
        <v>930</v>
      </c>
      <c r="B61" s="495" t="s">
        <v>1130</v>
      </c>
      <c r="C61" s="494"/>
      <c r="D61" s="457" t="s">
        <v>932</v>
      </c>
      <c r="E61" s="557">
        <f>'P&amp;L old'!D64</f>
        <v>0</v>
      </c>
      <c r="F61" s="493">
        <f>'P&amp;L old'!E64</f>
        <v>0</v>
      </c>
    </row>
    <row r="62" spans="1:6" ht="27.75" customHeight="1" x14ac:dyDescent="0.25">
      <c r="A62" s="460" t="s">
        <v>800</v>
      </c>
      <c r="B62" s="495" t="s">
        <v>1129</v>
      </c>
      <c r="C62" s="494"/>
      <c r="D62" s="457" t="s">
        <v>934</v>
      </c>
      <c r="E62" s="557">
        <f>'P&amp;L old'!D65</f>
        <v>0</v>
      </c>
      <c r="F62" s="493">
        <f>'P&amp;L old'!E65</f>
        <v>0</v>
      </c>
    </row>
    <row r="63" spans="1:6" s="490" customFormat="1" ht="27.75" customHeight="1" x14ac:dyDescent="0.25">
      <c r="A63" s="501" t="s">
        <v>844</v>
      </c>
      <c r="B63" s="500" t="s">
        <v>1128</v>
      </c>
      <c r="C63" s="499"/>
      <c r="D63" s="498" t="s">
        <v>936</v>
      </c>
      <c r="E63" s="557">
        <f>'P&amp;L old'!D66</f>
        <v>0</v>
      </c>
      <c r="F63" s="493">
        <f>'P&amp;L old'!E66</f>
        <v>0</v>
      </c>
    </row>
    <row r="64" spans="1:6" s="490" customFormat="1" ht="27.75" customHeight="1" x14ac:dyDescent="0.25">
      <c r="A64" s="461" t="s">
        <v>937</v>
      </c>
      <c r="B64" s="497" t="s">
        <v>1127</v>
      </c>
      <c r="C64" s="496"/>
      <c r="D64" s="467" t="s">
        <v>939</v>
      </c>
      <c r="E64" s="557">
        <f>'P&amp;L old'!D67</f>
        <v>0</v>
      </c>
      <c r="F64" s="493">
        <f>'P&amp;L old'!E67</f>
        <v>0</v>
      </c>
    </row>
    <row r="65" spans="1:6" ht="27.75" customHeight="1" x14ac:dyDescent="0.25">
      <c r="A65" s="460" t="s">
        <v>940</v>
      </c>
      <c r="B65" s="495" t="s">
        <v>1126</v>
      </c>
      <c r="C65" s="494"/>
      <c r="D65" s="457" t="s">
        <v>942</v>
      </c>
      <c r="E65" s="557">
        <f>'P&amp;L old'!D68</f>
        <v>0</v>
      </c>
      <c r="F65" s="493">
        <f>'P&amp;L old'!E68</f>
        <v>0</v>
      </c>
    </row>
    <row r="66" spans="1:6" s="490" customFormat="1" ht="27.75" customHeight="1" thickBot="1" x14ac:dyDescent="0.3">
      <c r="A66" s="466" t="s">
        <v>937</v>
      </c>
      <c r="B66" s="492" t="s">
        <v>1125</v>
      </c>
      <c r="C66" s="491"/>
      <c r="D66" s="465" t="s">
        <v>944</v>
      </c>
      <c r="E66" s="557">
        <f>'P&amp;L old'!D69</f>
        <v>0</v>
      </c>
      <c r="F66" s="493">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5" outlineLevelCol="1" x14ac:dyDescent="0.25"/>
  <cols>
    <col min="1" max="1" width="29.28515625" customWidth="1"/>
    <col min="2" max="10" width="11.28515625" customWidth="1"/>
    <col min="11" max="11" width="9.140625" style="294"/>
    <col min="12" max="19" width="9.140625" style="560" customWidth="1" outlineLevel="1"/>
    <col min="20" max="20" width="18.28515625" style="562" customWidth="1"/>
    <col min="21" max="21" width="9.140625" style="566"/>
    <col min="22" max="22" width="9.140625" style="560" customWidth="1" outlineLevel="1"/>
    <col min="23" max="29" width="9.140625" style="15" customWidth="1" outlineLevel="1"/>
    <col min="30" max="30" width="26.85546875" style="562" customWidth="1"/>
    <col min="31" max="31" width="9.140625" style="562"/>
    <col min="32" max="32" width="9.140625" style="559" customWidth="1" outlineLevel="1"/>
    <col min="33" max="39" width="9.140625" style="15" customWidth="1" outlineLevel="1"/>
    <col min="40" max="40" width="26.7109375" style="562" customWidth="1"/>
  </cols>
  <sheetData>
    <row r="1" spans="1:40" ht="16.5" x14ac:dyDescent="0.3">
      <c r="A1" s="1" t="s">
        <v>39</v>
      </c>
      <c r="L1" s="939" t="s">
        <v>946</v>
      </c>
      <c r="M1" s="940"/>
      <c r="N1" s="940"/>
      <c r="O1" s="940"/>
      <c r="P1" s="940"/>
      <c r="Q1" s="940"/>
      <c r="R1" s="940"/>
      <c r="S1" s="940"/>
      <c r="T1" s="941"/>
      <c r="V1" s="939" t="s">
        <v>947</v>
      </c>
      <c r="W1" s="940"/>
      <c r="X1" s="940"/>
      <c r="Y1" s="940"/>
      <c r="Z1" s="940"/>
      <c r="AA1" s="940"/>
      <c r="AB1" s="940"/>
      <c r="AC1" s="940"/>
      <c r="AD1" s="941"/>
      <c r="AF1" s="939" t="s">
        <v>948</v>
      </c>
      <c r="AG1" s="940"/>
      <c r="AH1" s="940"/>
      <c r="AI1" s="940"/>
      <c r="AJ1" s="940"/>
      <c r="AK1" s="940"/>
      <c r="AL1" s="940"/>
      <c r="AM1" s="940"/>
      <c r="AN1" s="941"/>
    </row>
    <row r="2" spans="1:40" ht="17.25" thickBot="1" x14ac:dyDescent="0.35">
      <c r="A2" s="2" t="s">
        <v>8</v>
      </c>
    </row>
    <row r="3" spans="1:40" ht="16.5" thickTop="1" thickBot="1" x14ac:dyDescent="0.3">
      <c r="A3" s="935" t="s">
        <v>40</v>
      </c>
      <c r="B3" s="937" t="s">
        <v>2</v>
      </c>
      <c r="C3" s="943"/>
      <c r="D3" s="943"/>
      <c r="E3" s="943"/>
      <c r="F3" s="943"/>
      <c r="G3" s="943"/>
      <c r="H3" s="943"/>
      <c r="I3" s="943"/>
      <c r="J3" s="938"/>
      <c r="K3" s="298"/>
    </row>
    <row r="4" spans="1:40" ht="62.25" customHeight="1" thickTop="1" thickBot="1" x14ac:dyDescent="0.3">
      <c r="A4" s="942"/>
      <c r="B4" s="7" t="s">
        <v>41</v>
      </c>
      <c r="C4" s="7" t="s">
        <v>42</v>
      </c>
      <c r="D4" s="7" t="s">
        <v>43</v>
      </c>
      <c r="E4" s="7" t="s">
        <v>408</v>
      </c>
      <c r="F4" s="7" t="s">
        <v>44</v>
      </c>
      <c r="G4" s="7" t="s">
        <v>45</v>
      </c>
      <c r="H4" s="7" t="s">
        <v>409</v>
      </c>
      <c r="I4" s="7" t="s">
        <v>46</v>
      </c>
      <c r="J4" s="7" t="s">
        <v>14</v>
      </c>
      <c r="K4" s="290"/>
      <c r="L4" s="56" t="s">
        <v>41</v>
      </c>
      <c r="M4" s="56" t="s">
        <v>42</v>
      </c>
      <c r="N4" s="56" t="s">
        <v>43</v>
      </c>
      <c r="O4" s="56" t="s">
        <v>408</v>
      </c>
      <c r="P4" s="56" t="s">
        <v>44</v>
      </c>
      <c r="Q4" s="56" t="s">
        <v>45</v>
      </c>
      <c r="R4" s="56" t="s">
        <v>409</v>
      </c>
      <c r="S4" s="56" t="s">
        <v>46</v>
      </c>
      <c r="T4" s="56" t="s">
        <v>14</v>
      </c>
      <c r="U4" s="560"/>
      <c r="V4" s="56" t="s">
        <v>41</v>
      </c>
      <c r="W4" s="56" t="s">
        <v>42</v>
      </c>
      <c r="X4" s="56" t="s">
        <v>43</v>
      </c>
      <c r="Y4" s="56" t="s">
        <v>408</v>
      </c>
      <c r="Z4" s="56" t="s">
        <v>44</v>
      </c>
      <c r="AA4" s="56" t="s">
        <v>45</v>
      </c>
      <c r="AB4" s="56" t="s">
        <v>409</v>
      </c>
      <c r="AC4" s="56" t="s">
        <v>46</v>
      </c>
      <c r="AD4" s="56" t="s">
        <v>14</v>
      </c>
      <c r="AF4" s="56" t="s">
        <v>41</v>
      </c>
      <c r="AG4" s="56" t="s">
        <v>42</v>
      </c>
      <c r="AH4" s="56" t="s">
        <v>43</v>
      </c>
      <c r="AI4" s="56" t="s">
        <v>408</v>
      </c>
      <c r="AJ4" s="56" t="s">
        <v>44</v>
      </c>
      <c r="AK4" s="56" t="s">
        <v>45</v>
      </c>
      <c r="AL4" s="56" t="s">
        <v>409</v>
      </c>
      <c r="AM4" s="56" t="s">
        <v>46</v>
      </c>
      <c r="AN4" s="56" t="s">
        <v>14</v>
      </c>
    </row>
    <row r="5" spans="1:40" ht="15" customHeight="1" thickTop="1" thickBot="1" x14ac:dyDescent="0.3">
      <c r="A5" s="38" t="s">
        <v>25</v>
      </c>
      <c r="B5" s="39"/>
      <c r="C5" s="39"/>
      <c r="D5" s="39"/>
      <c r="E5" s="39"/>
      <c r="F5" s="39"/>
      <c r="G5" s="39"/>
      <c r="H5" s="39"/>
      <c r="I5" s="39"/>
      <c r="J5" s="40"/>
      <c r="K5" s="298"/>
    </row>
    <row r="6" spans="1:40" ht="15" customHeight="1" thickTop="1" thickBot="1" x14ac:dyDescent="0.3">
      <c r="A6" s="41" t="s">
        <v>26</v>
      </c>
      <c r="B6" s="19"/>
      <c r="C6" s="19"/>
      <c r="D6" s="19"/>
      <c r="E6" s="19"/>
      <c r="F6" s="42"/>
      <c r="G6" s="19"/>
      <c r="H6" s="19"/>
      <c r="I6" s="19"/>
      <c r="J6" s="12">
        <f>SUM(B6:H6)</f>
        <v>0</v>
      </c>
      <c r="T6" s="561">
        <f>SUM(B6:I6)-J6</f>
        <v>0</v>
      </c>
      <c r="V6" s="574">
        <f>B6-B34</f>
        <v>0</v>
      </c>
      <c r="W6" s="574">
        <f t="shared" ref="W6:AB6" si="0">C6-C34</f>
        <v>0</v>
      </c>
      <c r="X6" s="574">
        <f t="shared" si="0"/>
        <v>0</v>
      </c>
      <c r="Y6" s="574">
        <f t="shared" si="0"/>
        <v>0</v>
      </c>
      <c r="Z6" s="574">
        <f t="shared" si="0"/>
        <v>0</v>
      </c>
      <c r="AA6" s="574">
        <f t="shared" si="0"/>
        <v>0</v>
      </c>
      <c r="AB6" s="574">
        <f t="shared" si="0"/>
        <v>0</v>
      </c>
      <c r="AC6" s="574">
        <f>I6-I34</f>
        <v>0</v>
      </c>
      <c r="AD6" s="561">
        <f>J6-J34</f>
        <v>0</v>
      </c>
    </row>
    <row r="7" spans="1:40" ht="15" customHeight="1" thickBot="1" x14ac:dyDescent="0.3">
      <c r="A7" s="11" t="s">
        <v>27</v>
      </c>
      <c r="B7" s="19"/>
      <c r="C7" s="19"/>
      <c r="D7" s="19"/>
      <c r="E7" s="19"/>
      <c r="F7" s="43"/>
      <c r="G7" s="19"/>
      <c r="H7" s="19"/>
      <c r="I7" s="19"/>
      <c r="J7" s="12">
        <f t="shared" ref="J7:J9" si="1">SUM(B7:H7)</f>
        <v>0</v>
      </c>
      <c r="T7" s="561">
        <f t="shared" ref="T7:T9" si="2">SUM(B7:I7)-J7</f>
        <v>0</v>
      </c>
      <c r="W7" s="560"/>
      <c r="X7" s="560"/>
      <c r="Y7" s="560"/>
      <c r="Z7" s="560"/>
      <c r="AA7" s="560"/>
      <c r="AB7" s="560"/>
      <c r="AC7" s="560"/>
    </row>
    <row r="8" spans="1:40" ht="15" customHeight="1" thickBot="1" x14ac:dyDescent="0.3">
      <c r="A8" s="11" t="s">
        <v>28</v>
      </c>
      <c r="B8" s="19"/>
      <c r="C8" s="19"/>
      <c r="D8" s="19"/>
      <c r="E8" s="19"/>
      <c r="F8" s="43"/>
      <c r="G8" s="19"/>
      <c r="H8" s="19"/>
      <c r="I8" s="19"/>
      <c r="J8" s="12">
        <f t="shared" si="1"/>
        <v>0</v>
      </c>
      <c r="T8" s="561">
        <f t="shared" si="2"/>
        <v>0</v>
      </c>
      <c r="W8" s="560"/>
      <c r="X8" s="560"/>
      <c r="Y8" s="560"/>
      <c r="Z8" s="560"/>
      <c r="AA8" s="560"/>
      <c r="AB8" s="560"/>
      <c r="AC8" s="560"/>
    </row>
    <row r="9" spans="1:40" ht="15" customHeight="1" thickBot="1" x14ac:dyDescent="0.3">
      <c r="A9" s="11" t="s">
        <v>29</v>
      </c>
      <c r="B9" s="19"/>
      <c r="C9" s="19"/>
      <c r="D9" s="19"/>
      <c r="E9" s="19"/>
      <c r="F9" s="43"/>
      <c r="G9" s="19"/>
      <c r="H9" s="19"/>
      <c r="I9" s="19"/>
      <c r="J9" s="12">
        <f t="shared" si="1"/>
        <v>0</v>
      </c>
      <c r="T9" s="561">
        <f t="shared" si="2"/>
        <v>0</v>
      </c>
      <c r="W9" s="560"/>
      <c r="X9" s="560"/>
      <c r="Y9" s="560"/>
      <c r="Z9" s="560"/>
      <c r="AA9" s="560"/>
      <c r="AB9" s="560"/>
      <c r="AC9" s="560"/>
    </row>
    <row r="10" spans="1:40" ht="15" customHeight="1" thickBot="1" x14ac:dyDescent="0.3">
      <c r="A10" s="22" t="s">
        <v>30</v>
      </c>
      <c r="B10" s="23">
        <f>B6+B7-B8+B9</f>
        <v>0</v>
      </c>
      <c r="C10" s="23">
        <f>C6+C7-C8+C9</f>
        <v>0</v>
      </c>
      <c r="D10" s="23">
        <f>D6+D7-D8+D9</f>
        <v>0</v>
      </c>
      <c r="E10" s="23">
        <f t="shared" ref="E10:H10" si="3">E6+E7-E8+E9</f>
        <v>0</v>
      </c>
      <c r="F10" s="23">
        <f t="shared" si="3"/>
        <v>0</v>
      </c>
      <c r="G10" s="23">
        <f t="shared" si="3"/>
        <v>0</v>
      </c>
      <c r="H10" s="23">
        <f t="shared" si="3"/>
        <v>0</v>
      </c>
      <c r="I10" s="23">
        <f>I6+I7-I8+I9</f>
        <v>0</v>
      </c>
      <c r="J10" s="14">
        <f>J6+J7-J8+J9</f>
        <v>0</v>
      </c>
      <c r="L10" s="563">
        <f>B6+B7-B8+B9-B10</f>
        <v>0</v>
      </c>
      <c r="M10" s="574">
        <f t="shared" ref="M10:T10" si="4">C6+C7-C8+C9-C10</f>
        <v>0</v>
      </c>
      <c r="N10" s="574">
        <f t="shared" si="4"/>
        <v>0</v>
      </c>
      <c r="O10" s="574">
        <f t="shared" si="4"/>
        <v>0</v>
      </c>
      <c r="P10" s="574">
        <f t="shared" si="4"/>
        <v>0</v>
      </c>
      <c r="Q10" s="574">
        <f t="shared" si="4"/>
        <v>0</v>
      </c>
      <c r="R10" s="574">
        <f t="shared" si="4"/>
        <v>0</v>
      </c>
      <c r="S10" s="574">
        <f t="shared" si="4"/>
        <v>0</v>
      </c>
      <c r="T10" s="574">
        <f t="shared" si="4"/>
        <v>0</v>
      </c>
      <c r="W10" s="560"/>
      <c r="X10" s="560"/>
      <c r="Y10" s="560"/>
      <c r="Z10" s="560"/>
      <c r="AA10" s="560"/>
      <c r="AB10" s="560"/>
      <c r="AC10" s="560"/>
      <c r="AF10" s="563">
        <f>B10-'BS old'!$D$21</f>
        <v>0</v>
      </c>
      <c r="AG10" s="574">
        <f>C10-'BS old'!$D$22</f>
        <v>0</v>
      </c>
      <c r="AH10" s="574">
        <f>D10-'BS old'!$D$23</f>
        <v>0</v>
      </c>
      <c r="AI10" s="574">
        <f>E10-'BS old'!$D$24</f>
        <v>0</v>
      </c>
      <c r="AJ10" s="574">
        <f>F10-'BS old'!$D$25</f>
        <v>0</v>
      </c>
      <c r="AK10" s="574">
        <f>G10-'BS old'!$D$26</f>
        <v>0</v>
      </c>
      <c r="AL10" s="574">
        <f>H10-'BS old'!$D$27</f>
        <v>0</v>
      </c>
      <c r="AM10" s="574">
        <f>I10-'BS old'!$D$28</f>
        <v>0</v>
      </c>
      <c r="AN10" s="561">
        <f>J10-'BS old'!$D$20</f>
        <v>0</v>
      </c>
    </row>
    <row r="11" spans="1:40" ht="15" customHeight="1" thickTop="1" thickBot="1" x14ac:dyDescent="0.3">
      <c r="A11" s="38" t="s">
        <v>31</v>
      </c>
      <c r="B11" s="39"/>
      <c r="C11" s="39"/>
      <c r="D11" s="39"/>
      <c r="E11" s="39"/>
      <c r="F11" s="39"/>
      <c r="G11" s="39"/>
      <c r="H11" s="39"/>
      <c r="I11" s="39"/>
      <c r="J11" s="40"/>
      <c r="L11" s="559"/>
      <c r="T11" s="561"/>
      <c r="W11" s="560"/>
      <c r="X11" s="560"/>
      <c r="Y11" s="560"/>
      <c r="Z11" s="560"/>
      <c r="AA11" s="560"/>
      <c r="AB11" s="560"/>
      <c r="AC11" s="560"/>
    </row>
    <row r="12" spans="1:40" ht="15" customHeight="1" thickTop="1" thickBot="1" x14ac:dyDescent="0.3">
      <c r="A12" s="41" t="s">
        <v>32</v>
      </c>
      <c r="B12" s="19"/>
      <c r="C12" s="19"/>
      <c r="D12" s="19"/>
      <c r="E12" s="19"/>
      <c r="F12" s="19"/>
      <c r="G12" s="19"/>
      <c r="H12" s="19"/>
      <c r="I12" s="19"/>
      <c r="J12" s="12">
        <f>SUM(B12:H12)</f>
        <v>0</v>
      </c>
      <c r="L12" s="559"/>
      <c r="T12" s="561">
        <f t="shared" ref="T12:T14" si="5">SUM(B12:I12)-J12</f>
        <v>0</v>
      </c>
      <c r="V12" s="574">
        <f>B12-B39</f>
        <v>0</v>
      </c>
      <c r="W12" s="574">
        <f t="shared" ref="W12:AB12" si="6">C12-C39</f>
        <v>0</v>
      </c>
      <c r="X12" s="574">
        <f t="shared" si="6"/>
        <v>0</v>
      </c>
      <c r="Y12" s="574">
        <f t="shared" si="6"/>
        <v>0</v>
      </c>
      <c r="Z12" s="574">
        <f t="shared" si="6"/>
        <v>0</v>
      </c>
      <c r="AA12" s="574">
        <f t="shared" si="6"/>
        <v>0</v>
      </c>
      <c r="AB12" s="574">
        <f t="shared" si="6"/>
        <v>0</v>
      </c>
      <c r="AC12" s="574">
        <f>I12-I39</f>
        <v>0</v>
      </c>
      <c r="AD12" s="561">
        <f>J12-J39</f>
        <v>0</v>
      </c>
    </row>
    <row r="13" spans="1:40" ht="15" customHeight="1" thickBot="1" x14ac:dyDescent="0.3">
      <c r="A13" s="11" t="s">
        <v>27</v>
      </c>
      <c r="B13" s="19"/>
      <c r="C13" s="19"/>
      <c r="D13" s="19"/>
      <c r="E13" s="19"/>
      <c r="F13" s="19"/>
      <c r="G13" s="19"/>
      <c r="H13" s="19"/>
      <c r="I13" s="19"/>
      <c r="J13" s="12">
        <f t="shared" ref="J13:J14" si="7">SUM(B13:H13)</f>
        <v>0</v>
      </c>
      <c r="L13" s="559"/>
      <c r="T13" s="561">
        <f t="shared" si="5"/>
        <v>0</v>
      </c>
      <c r="W13" s="560"/>
      <c r="X13" s="560"/>
      <c r="Y13" s="560"/>
      <c r="Z13" s="560"/>
      <c r="AA13" s="560"/>
      <c r="AB13" s="560"/>
      <c r="AC13" s="560"/>
    </row>
    <row r="14" spans="1:40" ht="15" customHeight="1" thickBot="1" x14ac:dyDescent="0.3">
      <c r="A14" s="11" t="s">
        <v>28</v>
      </c>
      <c r="B14" s="19"/>
      <c r="C14" s="19"/>
      <c r="D14" s="19"/>
      <c r="E14" s="19"/>
      <c r="F14" s="19"/>
      <c r="G14" s="19"/>
      <c r="H14" s="19"/>
      <c r="I14" s="19"/>
      <c r="J14" s="12">
        <f t="shared" si="7"/>
        <v>0</v>
      </c>
      <c r="L14" s="559"/>
      <c r="T14" s="561">
        <f t="shared" si="5"/>
        <v>0</v>
      </c>
      <c r="W14" s="560"/>
      <c r="X14" s="560"/>
      <c r="Y14" s="560"/>
      <c r="Z14" s="560"/>
      <c r="AA14" s="560"/>
      <c r="AB14" s="560"/>
      <c r="AC14" s="560"/>
      <c r="AF14" s="579" t="s">
        <v>949</v>
      </c>
    </row>
    <row r="15" spans="1:40" ht="15" customHeight="1" thickBot="1" x14ac:dyDescent="0.3">
      <c r="A15" s="22" t="s">
        <v>30</v>
      </c>
      <c r="B15" s="23">
        <f>B12+B13-B14</f>
        <v>0</v>
      </c>
      <c r="C15" s="23">
        <f>C12+C13-C14</f>
        <v>0</v>
      </c>
      <c r="D15" s="23">
        <f t="shared" ref="D15:I15" si="8">D12+D13-D14</f>
        <v>0</v>
      </c>
      <c r="E15" s="23">
        <f t="shared" si="8"/>
        <v>0</v>
      </c>
      <c r="F15" s="23">
        <f t="shared" si="8"/>
        <v>0</v>
      </c>
      <c r="G15" s="23">
        <f t="shared" si="8"/>
        <v>0</v>
      </c>
      <c r="H15" s="23">
        <f t="shared" si="8"/>
        <v>0</v>
      </c>
      <c r="I15" s="23">
        <f t="shared" si="8"/>
        <v>0</v>
      </c>
      <c r="J15" s="14">
        <f>J12+J13-J14</f>
        <v>0</v>
      </c>
      <c r="L15" s="563">
        <f>B12+B13-B14-B15</f>
        <v>0</v>
      </c>
      <c r="M15" s="574">
        <f t="shared" ref="M15:T15" si="9">C12+C13-C14-C15</f>
        <v>0</v>
      </c>
      <c r="N15" s="574">
        <f t="shared" si="9"/>
        <v>0</v>
      </c>
      <c r="O15" s="574">
        <f t="shared" si="9"/>
        <v>0</v>
      </c>
      <c r="P15" s="574">
        <f t="shared" si="9"/>
        <v>0</v>
      </c>
      <c r="Q15" s="574">
        <f t="shared" si="9"/>
        <v>0</v>
      </c>
      <c r="R15" s="574">
        <f t="shared" si="9"/>
        <v>0</v>
      </c>
      <c r="S15" s="574">
        <f t="shared" si="9"/>
        <v>0</v>
      </c>
      <c r="T15" s="574">
        <f t="shared" si="9"/>
        <v>0</v>
      </c>
      <c r="W15" s="560"/>
      <c r="X15" s="560"/>
      <c r="Y15" s="560"/>
      <c r="Z15" s="560"/>
      <c r="AA15" s="560"/>
      <c r="AB15" s="560"/>
      <c r="AC15" s="560"/>
      <c r="AF15" s="563">
        <f>B15+B20-'BS old'!$E$21</f>
        <v>0</v>
      </c>
      <c r="AG15" s="574">
        <f>C15+C20-'BS old'!$E$22</f>
        <v>0</v>
      </c>
      <c r="AH15" s="574">
        <f>D15+D20-'BS old'!$E$23</f>
        <v>0</v>
      </c>
      <c r="AI15" s="574">
        <f>E15+E20-'BS old'!$E$24</f>
        <v>0</v>
      </c>
      <c r="AJ15" s="574">
        <f>F15+F20-'BS old'!$E$25</f>
        <v>0</v>
      </c>
      <c r="AK15" s="574">
        <f>G15+G20-'BS old'!$E$26</f>
        <v>0</v>
      </c>
      <c r="AL15" s="574">
        <f>H15+H20-'BS old'!$E$27</f>
        <v>0</v>
      </c>
      <c r="AM15" s="574">
        <f>I15+I20-'BS old'!$E$28</f>
        <v>0</v>
      </c>
      <c r="AN15" s="561">
        <f>J15+J20-'BS old'!$E$20</f>
        <v>0</v>
      </c>
    </row>
    <row r="16" spans="1:40" ht="15" customHeight="1" thickTop="1" thickBot="1" x14ac:dyDescent="0.3">
      <c r="A16" s="38" t="s">
        <v>33</v>
      </c>
      <c r="B16" s="39"/>
      <c r="C16" s="39"/>
      <c r="D16" s="39"/>
      <c r="E16" s="39"/>
      <c r="F16" s="39"/>
      <c r="G16" s="39"/>
      <c r="H16" s="39"/>
      <c r="I16" s="39"/>
      <c r="J16" s="40"/>
      <c r="L16" s="559"/>
      <c r="T16" s="561"/>
      <c r="W16" s="560"/>
      <c r="X16" s="560"/>
      <c r="Y16" s="560"/>
      <c r="Z16" s="560"/>
      <c r="AA16" s="560"/>
      <c r="AB16" s="560"/>
      <c r="AC16" s="560"/>
      <c r="AG16" s="560"/>
      <c r="AH16" s="560"/>
      <c r="AI16" s="560"/>
      <c r="AJ16" s="560"/>
      <c r="AK16" s="560"/>
      <c r="AL16" s="560"/>
    </row>
    <row r="17" spans="1:40" ht="15" customHeight="1" thickTop="1" thickBot="1" x14ac:dyDescent="0.3">
      <c r="A17" s="41" t="s">
        <v>32</v>
      </c>
      <c r="B17" s="19"/>
      <c r="C17" s="19"/>
      <c r="D17" s="19"/>
      <c r="E17" s="19"/>
      <c r="F17" s="19"/>
      <c r="G17" s="19"/>
      <c r="H17" s="19"/>
      <c r="I17" s="19"/>
      <c r="J17" s="12">
        <f>SUM(B17:H17)</f>
        <v>0</v>
      </c>
      <c r="L17" s="559"/>
      <c r="T17" s="561">
        <f t="shared" ref="T17:T19" si="10">SUM(B17:I17)-J17</f>
        <v>0</v>
      </c>
      <c r="V17" s="574">
        <f>B17-B44</f>
        <v>0</v>
      </c>
      <c r="W17" s="574">
        <f t="shared" ref="W17:AB17" si="11">C17-C44</f>
        <v>0</v>
      </c>
      <c r="X17" s="574">
        <f t="shared" si="11"/>
        <v>0</v>
      </c>
      <c r="Y17" s="574">
        <f t="shared" si="11"/>
        <v>0</v>
      </c>
      <c r="Z17" s="574">
        <f t="shared" si="11"/>
        <v>0</v>
      </c>
      <c r="AA17" s="574">
        <f t="shared" si="11"/>
        <v>0</v>
      </c>
      <c r="AB17" s="574">
        <f t="shared" si="11"/>
        <v>0</v>
      </c>
      <c r="AC17" s="574">
        <f>I17-I44</f>
        <v>0</v>
      </c>
      <c r="AD17" s="561">
        <f>J17-J44</f>
        <v>0</v>
      </c>
      <c r="AG17" s="560"/>
      <c r="AH17" s="560"/>
      <c r="AI17" s="560"/>
      <c r="AJ17" s="560"/>
      <c r="AK17" s="560"/>
      <c r="AL17" s="560"/>
    </row>
    <row r="18" spans="1:40" ht="15" customHeight="1" thickBot="1" x14ac:dyDescent="0.3">
      <c r="A18" s="11" t="s">
        <v>27</v>
      </c>
      <c r="B18" s="19"/>
      <c r="C18" s="19"/>
      <c r="D18" s="19"/>
      <c r="E18" s="19"/>
      <c r="F18" s="19"/>
      <c r="G18" s="19"/>
      <c r="H18" s="19"/>
      <c r="I18" s="19"/>
      <c r="J18" s="12">
        <f t="shared" ref="J18:J19" si="12">SUM(B18:H18)</f>
        <v>0</v>
      </c>
      <c r="L18" s="559"/>
      <c r="T18" s="561">
        <f t="shared" si="10"/>
        <v>0</v>
      </c>
      <c r="W18" s="560"/>
      <c r="X18" s="560"/>
      <c r="Y18" s="560"/>
      <c r="Z18" s="560"/>
      <c r="AA18" s="560"/>
      <c r="AB18" s="560"/>
      <c r="AC18" s="560"/>
      <c r="AG18" s="560"/>
      <c r="AH18" s="560"/>
      <c r="AI18" s="560"/>
      <c r="AJ18" s="560"/>
      <c r="AK18" s="560"/>
      <c r="AL18" s="560"/>
    </row>
    <row r="19" spans="1:40" ht="15" customHeight="1" thickBot="1" x14ac:dyDescent="0.3">
      <c r="A19" s="11" t="s">
        <v>28</v>
      </c>
      <c r="B19" s="19"/>
      <c r="C19" s="19"/>
      <c r="D19" s="19"/>
      <c r="E19" s="19"/>
      <c r="F19" s="19"/>
      <c r="G19" s="19"/>
      <c r="H19" s="19"/>
      <c r="I19" s="19"/>
      <c r="J19" s="12">
        <f t="shared" si="12"/>
        <v>0</v>
      </c>
      <c r="L19" s="559"/>
      <c r="T19" s="561">
        <f t="shared" si="10"/>
        <v>0</v>
      </c>
      <c r="W19" s="560"/>
      <c r="X19" s="560"/>
      <c r="Y19" s="560"/>
      <c r="Z19" s="560"/>
      <c r="AA19" s="560"/>
      <c r="AB19" s="560"/>
      <c r="AC19" s="560"/>
      <c r="AG19" s="560"/>
      <c r="AH19" s="560"/>
      <c r="AI19" s="560"/>
      <c r="AJ19" s="560"/>
      <c r="AK19" s="560"/>
      <c r="AL19" s="560"/>
    </row>
    <row r="20" spans="1:40" ht="15" customHeight="1" thickBot="1" x14ac:dyDescent="0.3">
      <c r="A20" s="22" t="s">
        <v>30</v>
      </c>
      <c r="B20" s="23">
        <f>B17+B18-B19</f>
        <v>0</v>
      </c>
      <c r="C20" s="23">
        <f>C17+C18-C19</f>
        <v>0</v>
      </c>
      <c r="D20" s="23">
        <f t="shared" ref="D20:I20" si="13">D17+D18-D19</f>
        <v>0</v>
      </c>
      <c r="E20" s="23">
        <f t="shared" si="13"/>
        <v>0</v>
      </c>
      <c r="F20" s="23">
        <f t="shared" si="13"/>
        <v>0</v>
      </c>
      <c r="G20" s="23">
        <f t="shared" si="13"/>
        <v>0</v>
      </c>
      <c r="H20" s="23">
        <f t="shared" si="13"/>
        <v>0</v>
      </c>
      <c r="I20" s="23">
        <f t="shared" si="13"/>
        <v>0</v>
      </c>
      <c r="J20" s="14">
        <f>J17+J18-J19</f>
        <v>0</v>
      </c>
      <c r="L20" s="563">
        <f>B17+B18-B19-B20</f>
        <v>0</v>
      </c>
      <c r="M20" s="574">
        <f t="shared" ref="M20:T20" si="14">C17+C18-C19-C20</f>
        <v>0</v>
      </c>
      <c r="N20" s="574">
        <f t="shared" si="14"/>
        <v>0</v>
      </c>
      <c r="O20" s="574">
        <f t="shared" si="14"/>
        <v>0</v>
      </c>
      <c r="P20" s="574">
        <f t="shared" si="14"/>
        <v>0</v>
      </c>
      <c r="Q20" s="574">
        <f t="shared" si="14"/>
        <v>0</v>
      </c>
      <c r="R20" s="574">
        <f t="shared" si="14"/>
        <v>0</v>
      </c>
      <c r="S20" s="574">
        <f t="shared" si="14"/>
        <v>0</v>
      </c>
      <c r="T20" s="574">
        <f t="shared" si="14"/>
        <v>0</v>
      </c>
      <c r="W20" s="560"/>
      <c r="X20" s="560"/>
      <c r="Y20" s="560"/>
      <c r="Z20" s="560"/>
      <c r="AA20" s="560"/>
      <c r="AB20" s="560"/>
      <c r="AC20" s="560"/>
      <c r="AG20" s="560"/>
      <c r="AH20" s="560"/>
      <c r="AI20" s="560"/>
      <c r="AJ20" s="560"/>
      <c r="AK20" s="560"/>
      <c r="AL20" s="560"/>
    </row>
    <row r="21" spans="1:40" ht="15" customHeight="1" thickTop="1" thickBot="1" x14ac:dyDescent="0.3">
      <c r="A21" s="38" t="s">
        <v>34</v>
      </c>
      <c r="B21" s="39"/>
      <c r="C21" s="39"/>
      <c r="D21" s="39"/>
      <c r="E21" s="39"/>
      <c r="F21" s="39"/>
      <c r="G21" s="39"/>
      <c r="H21" s="39"/>
      <c r="I21" s="39"/>
      <c r="J21" s="40"/>
      <c r="L21" s="559"/>
      <c r="T21" s="561"/>
      <c r="W21" s="560"/>
      <c r="X21" s="560"/>
      <c r="Y21" s="560"/>
      <c r="Z21" s="560"/>
      <c r="AA21" s="560"/>
      <c r="AB21" s="560"/>
      <c r="AC21" s="560"/>
      <c r="AG21" s="560"/>
      <c r="AH21" s="560"/>
      <c r="AI21" s="560"/>
      <c r="AJ21" s="560"/>
      <c r="AK21" s="560"/>
      <c r="AL21" s="560"/>
    </row>
    <row r="22" spans="1:40" ht="15" customHeight="1" thickTop="1" thickBot="1" x14ac:dyDescent="0.3">
      <c r="A22" s="41" t="s">
        <v>32</v>
      </c>
      <c r="B22" s="19">
        <f>B6-B12-B17</f>
        <v>0</v>
      </c>
      <c r="C22" s="19">
        <f>C6-C12-C17</f>
        <v>0</v>
      </c>
      <c r="D22" s="19">
        <f t="shared" ref="D22:J22" si="15">D6-D12-D17</f>
        <v>0</v>
      </c>
      <c r="E22" s="19">
        <f t="shared" si="15"/>
        <v>0</v>
      </c>
      <c r="F22" s="19">
        <f t="shared" si="15"/>
        <v>0</v>
      </c>
      <c r="G22" s="19">
        <f t="shared" si="15"/>
        <v>0</v>
      </c>
      <c r="H22" s="19">
        <f t="shared" si="15"/>
        <v>0</v>
      </c>
      <c r="I22" s="19">
        <f t="shared" ref="I22" si="16">I6-I12-I17</f>
        <v>0</v>
      </c>
      <c r="J22" s="12">
        <f t="shared" si="15"/>
        <v>0</v>
      </c>
      <c r="L22" s="563">
        <f>B6-B12-B17-B22</f>
        <v>0</v>
      </c>
      <c r="M22" s="574">
        <f t="shared" ref="M22:S22" si="17">C6-C12-C17-C22</f>
        <v>0</v>
      </c>
      <c r="N22" s="574">
        <f t="shared" si="17"/>
        <v>0</v>
      </c>
      <c r="O22" s="574">
        <f t="shared" si="17"/>
        <v>0</v>
      </c>
      <c r="P22" s="574">
        <f t="shared" si="17"/>
        <v>0</v>
      </c>
      <c r="Q22" s="574">
        <f t="shared" si="17"/>
        <v>0</v>
      </c>
      <c r="R22" s="574">
        <f t="shared" si="17"/>
        <v>0</v>
      </c>
      <c r="S22" s="574">
        <f t="shared" si="17"/>
        <v>0</v>
      </c>
      <c r="T22" s="561">
        <f t="shared" ref="T22:T23" si="18">SUM(B22:I22)-J22</f>
        <v>0</v>
      </c>
      <c r="V22" s="574">
        <f>B22-B47</f>
        <v>0</v>
      </c>
      <c r="W22" s="574">
        <f t="shared" ref="W22:AB22" si="19">C22-C47</f>
        <v>0</v>
      </c>
      <c r="X22" s="574">
        <f t="shared" si="19"/>
        <v>0</v>
      </c>
      <c r="Y22" s="574">
        <f t="shared" si="19"/>
        <v>0</v>
      </c>
      <c r="Z22" s="574">
        <f t="shared" si="19"/>
        <v>0</v>
      </c>
      <c r="AA22" s="574">
        <f t="shared" si="19"/>
        <v>0</v>
      </c>
      <c r="AB22" s="574">
        <f t="shared" si="19"/>
        <v>0</v>
      </c>
      <c r="AC22" s="574">
        <f>I22-I47</f>
        <v>0</v>
      </c>
      <c r="AD22" s="561">
        <f>J22-J47</f>
        <v>0</v>
      </c>
      <c r="AG22" s="560"/>
      <c r="AH22" s="560"/>
      <c r="AI22" s="560"/>
      <c r="AJ22" s="560"/>
      <c r="AK22" s="560"/>
      <c r="AL22" s="560"/>
    </row>
    <row r="23" spans="1:40" ht="15" customHeight="1" thickBot="1" x14ac:dyDescent="0.3">
      <c r="A23" s="22" t="s">
        <v>30</v>
      </c>
      <c r="B23" s="23">
        <f>B10-B15-B20</f>
        <v>0</v>
      </c>
      <c r="C23" s="23">
        <f>C10-C15-C20</f>
        <v>0</v>
      </c>
      <c r="D23" s="23">
        <f t="shared" ref="D23:J23" si="20">D10-D15-D20</f>
        <v>0</v>
      </c>
      <c r="E23" s="23">
        <f t="shared" si="20"/>
        <v>0</v>
      </c>
      <c r="F23" s="23">
        <f t="shared" si="20"/>
        <v>0</v>
      </c>
      <c r="G23" s="23">
        <f t="shared" si="20"/>
        <v>0</v>
      </c>
      <c r="H23" s="23">
        <f t="shared" si="20"/>
        <v>0</v>
      </c>
      <c r="I23" s="23">
        <f t="shared" ref="I23" si="21">I10-I15-I20</f>
        <v>0</v>
      </c>
      <c r="J23" s="14">
        <f t="shared" si="20"/>
        <v>0</v>
      </c>
      <c r="L23" s="563">
        <f>B10-B15-B20-B23</f>
        <v>0</v>
      </c>
      <c r="M23" s="574">
        <f t="shared" ref="M23:S23" si="22">C10-C15-C20-C23</f>
        <v>0</v>
      </c>
      <c r="N23" s="574">
        <f t="shared" si="22"/>
        <v>0</v>
      </c>
      <c r="O23" s="574">
        <f t="shared" si="22"/>
        <v>0</v>
      </c>
      <c r="P23" s="574">
        <f t="shared" si="22"/>
        <v>0</v>
      </c>
      <c r="Q23" s="574">
        <f t="shared" si="22"/>
        <v>0</v>
      </c>
      <c r="R23" s="574">
        <f t="shared" si="22"/>
        <v>0</v>
      </c>
      <c r="S23" s="574">
        <f t="shared" si="22"/>
        <v>0</v>
      </c>
      <c r="T23" s="561">
        <f t="shared" si="18"/>
        <v>0</v>
      </c>
      <c r="AF23" s="563">
        <f>B23-'BS old'!$F$21</f>
        <v>0</v>
      </c>
      <c r="AG23" s="574">
        <f>C23-'BS old'!$F$22</f>
        <v>0</v>
      </c>
      <c r="AH23" s="574">
        <f>D23-'BS old'!$F$23</f>
        <v>0</v>
      </c>
      <c r="AI23" s="574">
        <f>E23-'BS old'!$F$24</f>
        <v>0</v>
      </c>
      <c r="AJ23" s="574">
        <f>F23-'BS old'!$F$25</f>
        <v>0</v>
      </c>
      <c r="AK23" s="574">
        <f>G23-'BS old'!$F$26</f>
        <v>0</v>
      </c>
      <c r="AL23" s="574">
        <f>H23-'BS old'!$F$27</f>
        <v>0</v>
      </c>
      <c r="AM23" s="574">
        <f>I23-'BS old'!$F$28</f>
        <v>0</v>
      </c>
      <c r="AN23" s="561">
        <f>J23-'BS old'!$F$20</f>
        <v>0</v>
      </c>
    </row>
    <row r="24" spans="1:40" ht="15.75" thickTop="1" x14ac:dyDescent="0.25">
      <c r="A24" s="17"/>
      <c r="B24" s="17"/>
      <c r="C24" s="17"/>
      <c r="D24" s="17"/>
      <c r="E24" s="17"/>
      <c r="F24" s="17"/>
      <c r="G24" s="17"/>
      <c r="H24" s="17"/>
      <c r="I24" s="17"/>
      <c r="J24" s="17"/>
    </row>
    <row r="25" spans="1:40" x14ac:dyDescent="0.25">
      <c r="A25" s="17"/>
      <c r="B25" s="17"/>
      <c r="C25" s="17"/>
      <c r="D25" s="17"/>
      <c r="E25" s="17"/>
      <c r="F25" s="17"/>
      <c r="G25" s="17"/>
      <c r="H25" s="17"/>
      <c r="I25" s="17"/>
      <c r="J25" s="17"/>
    </row>
    <row r="26" spans="1:40" ht="15.75" thickBot="1" x14ac:dyDescent="0.3">
      <c r="A26" s="17" t="s">
        <v>15</v>
      </c>
      <c r="B26" s="17"/>
      <c r="C26" s="17"/>
      <c r="D26" s="17"/>
      <c r="E26" s="17"/>
      <c r="F26" s="17"/>
      <c r="G26" s="17"/>
      <c r="H26" s="17"/>
      <c r="I26" s="17"/>
      <c r="J26" s="17"/>
    </row>
    <row r="27" spans="1:40" ht="16.5" customHeight="1" thickTop="1" thickBot="1" x14ac:dyDescent="0.3">
      <c r="A27" s="935" t="s">
        <v>40</v>
      </c>
      <c r="B27" s="944" t="s">
        <v>3</v>
      </c>
      <c r="C27" s="945"/>
      <c r="D27" s="945"/>
      <c r="E27" s="945"/>
      <c r="F27" s="945"/>
      <c r="G27" s="945"/>
      <c r="H27" s="945"/>
      <c r="I27" s="945"/>
      <c r="J27" s="946"/>
      <c r="K27" s="298"/>
    </row>
    <row r="28" spans="1:40" ht="62.25" customHeight="1" thickTop="1" thickBot="1" x14ac:dyDescent="0.3">
      <c r="A28" s="936"/>
      <c r="B28" s="7" t="s">
        <v>41</v>
      </c>
      <c r="C28" s="7" t="s">
        <v>42</v>
      </c>
      <c r="D28" s="7" t="s">
        <v>43</v>
      </c>
      <c r="E28" s="7" t="s">
        <v>408</v>
      </c>
      <c r="F28" s="7" t="s">
        <v>44</v>
      </c>
      <c r="G28" s="7" t="s">
        <v>45</v>
      </c>
      <c r="H28" s="7" t="s">
        <v>409</v>
      </c>
      <c r="I28" s="7" t="s">
        <v>46</v>
      </c>
      <c r="J28" s="7" t="s">
        <v>14</v>
      </c>
    </row>
    <row r="29" spans="1:40" ht="15" customHeight="1" thickTop="1" thickBot="1" x14ac:dyDescent="0.3">
      <c r="A29" s="38" t="s">
        <v>25</v>
      </c>
      <c r="B29" s="39"/>
      <c r="C29" s="39"/>
      <c r="D29" s="39"/>
      <c r="E29" s="39"/>
      <c r="F29" s="39"/>
      <c r="G29" s="39"/>
      <c r="H29" s="39"/>
      <c r="I29" s="39"/>
      <c r="J29" s="40"/>
      <c r="K29" s="298"/>
    </row>
    <row r="30" spans="1:40" ht="15" customHeight="1" thickTop="1" thickBot="1" x14ac:dyDescent="0.3">
      <c r="A30" s="41" t="s">
        <v>26</v>
      </c>
      <c r="B30" s="19"/>
      <c r="C30" s="19"/>
      <c r="D30" s="19"/>
      <c r="E30" s="19"/>
      <c r="F30" s="42"/>
      <c r="G30" s="19"/>
      <c r="H30" s="19"/>
      <c r="I30" s="19"/>
      <c r="J30" s="12">
        <f>SUM(B30:H30)</f>
        <v>0</v>
      </c>
      <c r="T30" s="561">
        <f>SUM(B30:I30)-J30</f>
        <v>0</v>
      </c>
    </row>
    <row r="31" spans="1:40" ht="15" customHeight="1" thickBot="1" x14ac:dyDescent="0.3">
      <c r="A31" s="11" t="s">
        <v>27</v>
      </c>
      <c r="B31" s="19"/>
      <c r="C31" s="19"/>
      <c r="D31" s="19"/>
      <c r="E31" s="19"/>
      <c r="F31" s="43"/>
      <c r="G31" s="19"/>
      <c r="H31" s="19"/>
      <c r="I31" s="19"/>
      <c r="J31" s="12">
        <f t="shared" ref="J31:J33" si="23">SUM(B31:H31)</f>
        <v>0</v>
      </c>
      <c r="T31" s="561">
        <f t="shared" ref="T31:T33" si="24">SUM(B31:I31)-J31</f>
        <v>0</v>
      </c>
    </row>
    <row r="32" spans="1:40" ht="15" customHeight="1" thickBot="1" x14ac:dyDescent="0.3">
      <c r="A32" s="11" t="s">
        <v>28</v>
      </c>
      <c r="B32" s="19"/>
      <c r="C32" s="19"/>
      <c r="D32" s="19"/>
      <c r="E32" s="19"/>
      <c r="F32" s="43"/>
      <c r="G32" s="19"/>
      <c r="H32" s="19"/>
      <c r="I32" s="19"/>
      <c r="J32" s="12">
        <f t="shared" si="23"/>
        <v>0</v>
      </c>
      <c r="T32" s="561">
        <f t="shared" si="24"/>
        <v>0</v>
      </c>
    </row>
    <row r="33" spans="1:40" ht="15" customHeight="1" thickBot="1" x14ac:dyDescent="0.3">
      <c r="A33" s="11" t="s">
        <v>29</v>
      </c>
      <c r="B33" s="19"/>
      <c r="C33" s="19"/>
      <c r="D33" s="19"/>
      <c r="E33" s="19"/>
      <c r="F33" s="43"/>
      <c r="G33" s="19"/>
      <c r="H33" s="19"/>
      <c r="I33" s="19"/>
      <c r="J33" s="12">
        <f t="shared" si="23"/>
        <v>0</v>
      </c>
      <c r="T33" s="561">
        <f t="shared" si="24"/>
        <v>0</v>
      </c>
    </row>
    <row r="34" spans="1:40" ht="15" customHeight="1" thickBot="1" x14ac:dyDescent="0.3">
      <c r="A34" s="22" t="s">
        <v>30</v>
      </c>
      <c r="B34" s="23">
        <f>B30+B31-B32+B33</f>
        <v>0</v>
      </c>
      <c r="C34" s="23">
        <f>C30+C31-C32+C33</f>
        <v>0</v>
      </c>
      <c r="D34" s="23">
        <f>D30+D31-D32+D33</f>
        <v>0</v>
      </c>
      <c r="E34" s="23">
        <f t="shared" ref="E34:H34" si="25">E30+E31-E32+E33</f>
        <v>0</v>
      </c>
      <c r="F34" s="23">
        <f t="shared" si="25"/>
        <v>0</v>
      </c>
      <c r="G34" s="23">
        <f t="shared" si="25"/>
        <v>0</v>
      </c>
      <c r="H34" s="23">
        <f t="shared" si="25"/>
        <v>0</v>
      </c>
      <c r="I34" s="23">
        <f>I30+I31-I32+I33</f>
        <v>0</v>
      </c>
      <c r="J34" s="14">
        <f>J30+J31-J32+J33</f>
        <v>0</v>
      </c>
      <c r="L34" s="563">
        <f>B30+B31-B32+B33-B34</f>
        <v>0</v>
      </c>
      <c r="M34" s="574">
        <f t="shared" ref="M34:T34" si="26">C30+C31-C32+C33-C34</f>
        <v>0</v>
      </c>
      <c r="N34" s="574">
        <f t="shared" si="26"/>
        <v>0</v>
      </c>
      <c r="O34" s="574">
        <f t="shared" si="26"/>
        <v>0</v>
      </c>
      <c r="P34" s="574">
        <f t="shared" si="26"/>
        <v>0</v>
      </c>
      <c r="Q34" s="574">
        <f t="shared" si="26"/>
        <v>0</v>
      </c>
      <c r="R34" s="574">
        <f t="shared" si="26"/>
        <v>0</v>
      </c>
      <c r="S34" s="574">
        <f t="shared" si="26"/>
        <v>0</v>
      </c>
      <c r="T34" s="574">
        <f t="shared" si="26"/>
        <v>0</v>
      </c>
    </row>
    <row r="35" spans="1:40" ht="15" customHeight="1" thickTop="1" thickBot="1" x14ac:dyDescent="0.3">
      <c r="A35" s="38" t="s">
        <v>31</v>
      </c>
      <c r="B35" s="39"/>
      <c r="C35" s="39"/>
      <c r="D35" s="39"/>
      <c r="E35" s="39"/>
      <c r="F35" s="39"/>
      <c r="G35" s="39"/>
      <c r="H35" s="39"/>
      <c r="I35" s="39"/>
      <c r="J35" s="40"/>
      <c r="L35" s="559"/>
      <c r="T35" s="561"/>
    </row>
    <row r="36" spans="1:40" ht="15" customHeight="1" thickTop="1" thickBot="1" x14ac:dyDescent="0.3">
      <c r="A36" s="41" t="s">
        <v>32</v>
      </c>
      <c r="B36" s="19"/>
      <c r="C36" s="19"/>
      <c r="D36" s="19"/>
      <c r="E36" s="19"/>
      <c r="F36" s="19"/>
      <c r="G36" s="19"/>
      <c r="H36" s="19"/>
      <c r="I36" s="19"/>
      <c r="J36" s="12">
        <f>SUM(B36:H36)</f>
        <v>0</v>
      </c>
      <c r="L36" s="559"/>
      <c r="T36" s="561">
        <f t="shared" ref="T36:T38" si="27">SUM(B36:I36)-J36</f>
        <v>0</v>
      </c>
    </row>
    <row r="37" spans="1:40" ht="15" customHeight="1" thickBot="1" x14ac:dyDescent="0.3">
      <c r="A37" s="11" t="s">
        <v>27</v>
      </c>
      <c r="B37" s="19"/>
      <c r="C37" s="19"/>
      <c r="D37" s="19"/>
      <c r="E37" s="19"/>
      <c r="F37" s="19"/>
      <c r="G37" s="19"/>
      <c r="H37" s="19"/>
      <c r="I37" s="19"/>
      <c r="J37" s="12">
        <f t="shared" ref="J37:J38" si="28">SUM(B37:H37)</f>
        <v>0</v>
      </c>
      <c r="L37" s="559"/>
      <c r="T37" s="561">
        <f t="shared" si="27"/>
        <v>0</v>
      </c>
    </row>
    <row r="38" spans="1:40" ht="15" customHeight="1" thickBot="1" x14ac:dyDescent="0.3">
      <c r="A38" s="11" t="s">
        <v>28</v>
      </c>
      <c r="B38" s="19"/>
      <c r="C38" s="19"/>
      <c r="D38" s="19"/>
      <c r="E38" s="19"/>
      <c r="F38" s="19"/>
      <c r="G38" s="19"/>
      <c r="H38" s="19"/>
      <c r="I38" s="19"/>
      <c r="J38" s="12">
        <f t="shared" si="28"/>
        <v>0</v>
      </c>
      <c r="L38" s="559"/>
      <c r="T38" s="561">
        <f t="shared" si="27"/>
        <v>0</v>
      </c>
    </row>
    <row r="39" spans="1:40" ht="15" customHeight="1" thickBot="1" x14ac:dyDescent="0.3">
      <c r="A39" s="22" t="s">
        <v>30</v>
      </c>
      <c r="B39" s="23">
        <f>B36+B37-B38</f>
        <v>0</v>
      </c>
      <c r="C39" s="23">
        <f>C36+C37-C38</f>
        <v>0</v>
      </c>
      <c r="D39" s="23">
        <f t="shared" ref="D39:I39" si="29">D36+D37-D38</f>
        <v>0</v>
      </c>
      <c r="E39" s="23">
        <f t="shared" si="29"/>
        <v>0</v>
      </c>
      <c r="F39" s="23">
        <f t="shared" si="29"/>
        <v>0</v>
      </c>
      <c r="G39" s="23">
        <f t="shared" si="29"/>
        <v>0</v>
      </c>
      <c r="H39" s="23">
        <f t="shared" si="29"/>
        <v>0</v>
      </c>
      <c r="I39" s="23">
        <f t="shared" si="29"/>
        <v>0</v>
      </c>
      <c r="J39" s="14">
        <f>J36+J37-J38</f>
        <v>0</v>
      </c>
      <c r="L39" s="563">
        <f>B36+B37-B38-B39</f>
        <v>0</v>
      </c>
      <c r="M39" s="574">
        <f t="shared" ref="M39:T39" si="30">C36+C37-C38-C39</f>
        <v>0</v>
      </c>
      <c r="N39" s="574">
        <f t="shared" si="30"/>
        <v>0</v>
      </c>
      <c r="O39" s="574">
        <f t="shared" si="30"/>
        <v>0</v>
      </c>
      <c r="P39" s="574">
        <f t="shared" si="30"/>
        <v>0</v>
      </c>
      <c r="Q39" s="574">
        <f t="shared" si="30"/>
        <v>0</v>
      </c>
      <c r="R39" s="574">
        <f t="shared" si="30"/>
        <v>0</v>
      </c>
      <c r="S39" s="574">
        <f t="shared" si="30"/>
        <v>0</v>
      </c>
      <c r="T39" s="574">
        <f t="shared" si="30"/>
        <v>0</v>
      </c>
    </row>
    <row r="40" spans="1:40" ht="15" customHeight="1" thickTop="1" thickBot="1" x14ac:dyDescent="0.3">
      <c r="A40" s="38" t="s">
        <v>33</v>
      </c>
      <c r="B40" s="39"/>
      <c r="C40" s="39"/>
      <c r="D40" s="39"/>
      <c r="E40" s="39"/>
      <c r="F40" s="39"/>
      <c r="G40" s="39"/>
      <c r="H40" s="39"/>
      <c r="I40" s="39"/>
      <c r="J40" s="40"/>
      <c r="L40" s="559"/>
      <c r="T40" s="561"/>
    </row>
    <row r="41" spans="1:40" ht="15" customHeight="1" thickTop="1" thickBot="1" x14ac:dyDescent="0.3">
      <c r="A41" s="41" t="s">
        <v>32</v>
      </c>
      <c r="B41" s="19"/>
      <c r="C41" s="19"/>
      <c r="D41" s="19"/>
      <c r="E41" s="19"/>
      <c r="F41" s="19"/>
      <c r="G41" s="19"/>
      <c r="H41" s="19"/>
      <c r="I41" s="19"/>
      <c r="J41" s="12">
        <f>SUM(B41:H41)</f>
        <v>0</v>
      </c>
      <c r="L41" s="559"/>
      <c r="T41" s="561">
        <f t="shared" ref="T41:T43" si="31">SUM(B41:I41)-J41</f>
        <v>0</v>
      </c>
    </row>
    <row r="42" spans="1:40" ht="15" customHeight="1" thickBot="1" x14ac:dyDescent="0.3">
      <c r="A42" s="11" t="s">
        <v>27</v>
      </c>
      <c r="B42" s="19"/>
      <c r="C42" s="19"/>
      <c r="D42" s="19"/>
      <c r="E42" s="19"/>
      <c r="F42" s="19"/>
      <c r="G42" s="19"/>
      <c r="H42" s="19"/>
      <c r="I42" s="19"/>
      <c r="J42" s="12">
        <f t="shared" ref="J42:J43" si="32">SUM(B42:H42)</f>
        <v>0</v>
      </c>
      <c r="L42" s="559"/>
      <c r="T42" s="561">
        <f t="shared" si="31"/>
        <v>0</v>
      </c>
    </row>
    <row r="43" spans="1:40" ht="15" customHeight="1" thickBot="1" x14ac:dyDescent="0.3">
      <c r="A43" s="11" t="s">
        <v>28</v>
      </c>
      <c r="B43" s="19"/>
      <c r="C43" s="19"/>
      <c r="D43" s="19"/>
      <c r="E43" s="19"/>
      <c r="F43" s="19"/>
      <c r="G43" s="19"/>
      <c r="H43" s="19"/>
      <c r="I43" s="19"/>
      <c r="J43" s="12">
        <f t="shared" si="32"/>
        <v>0</v>
      </c>
      <c r="L43" s="559"/>
      <c r="T43" s="561">
        <f t="shared" si="31"/>
        <v>0</v>
      </c>
    </row>
    <row r="44" spans="1:40" ht="15" customHeight="1" thickBot="1" x14ac:dyDescent="0.3">
      <c r="A44" s="22" t="s">
        <v>30</v>
      </c>
      <c r="B44" s="23">
        <f>B41+B42-B43</f>
        <v>0</v>
      </c>
      <c r="C44" s="23">
        <f>C41+C42-C43</f>
        <v>0</v>
      </c>
      <c r="D44" s="23">
        <f t="shared" ref="D44:I44" si="33">D41+D42-D43</f>
        <v>0</v>
      </c>
      <c r="E44" s="23">
        <f t="shared" si="33"/>
        <v>0</v>
      </c>
      <c r="F44" s="23">
        <f t="shared" si="33"/>
        <v>0</v>
      </c>
      <c r="G44" s="23">
        <f t="shared" si="33"/>
        <v>0</v>
      </c>
      <c r="H44" s="23">
        <f t="shared" si="33"/>
        <v>0</v>
      </c>
      <c r="I44" s="23">
        <f t="shared" si="33"/>
        <v>0</v>
      </c>
      <c r="J44" s="14">
        <f>J41+J42-J43</f>
        <v>0</v>
      </c>
      <c r="L44" s="563">
        <f>B41+B42-B43-B44</f>
        <v>0</v>
      </c>
      <c r="M44" s="574">
        <f t="shared" ref="M44:T44" si="34">C41+C42-C43-C44</f>
        <v>0</v>
      </c>
      <c r="N44" s="574">
        <f t="shared" si="34"/>
        <v>0</v>
      </c>
      <c r="O44" s="574">
        <f t="shared" si="34"/>
        <v>0</v>
      </c>
      <c r="P44" s="574">
        <f t="shared" si="34"/>
        <v>0</v>
      </c>
      <c r="Q44" s="574">
        <f t="shared" si="34"/>
        <v>0</v>
      </c>
      <c r="R44" s="574">
        <f t="shared" si="34"/>
        <v>0</v>
      </c>
      <c r="S44" s="574">
        <f t="shared" si="34"/>
        <v>0</v>
      </c>
      <c r="T44" s="574">
        <f t="shared" si="34"/>
        <v>0</v>
      </c>
    </row>
    <row r="45" spans="1:40" ht="15" customHeight="1" thickTop="1" thickBot="1" x14ac:dyDescent="0.3">
      <c r="A45" s="38" t="s">
        <v>34</v>
      </c>
      <c r="B45" s="39"/>
      <c r="C45" s="39"/>
      <c r="D45" s="39"/>
      <c r="E45" s="39"/>
      <c r="F45" s="39"/>
      <c r="G45" s="39"/>
      <c r="H45" s="39"/>
      <c r="I45" s="39"/>
      <c r="J45" s="40"/>
      <c r="L45" s="559"/>
      <c r="T45" s="561"/>
    </row>
    <row r="46" spans="1:40" ht="15" customHeight="1" thickTop="1" thickBot="1" x14ac:dyDescent="0.3">
      <c r="A46" s="41" t="s">
        <v>32</v>
      </c>
      <c r="B46" s="19">
        <f>B30-B36-B41</f>
        <v>0</v>
      </c>
      <c r="C46" s="19">
        <f t="shared" ref="C46:J46" si="35">C30-C36-C41</f>
        <v>0</v>
      </c>
      <c r="D46" s="19">
        <f t="shared" si="35"/>
        <v>0</v>
      </c>
      <c r="E46" s="19">
        <f t="shared" si="35"/>
        <v>0</v>
      </c>
      <c r="F46" s="19">
        <f t="shared" si="35"/>
        <v>0</v>
      </c>
      <c r="G46" s="19">
        <f t="shared" si="35"/>
        <v>0</v>
      </c>
      <c r="H46" s="19">
        <f t="shared" si="35"/>
        <v>0</v>
      </c>
      <c r="I46" s="19">
        <f t="shared" si="35"/>
        <v>0</v>
      </c>
      <c r="J46" s="12">
        <f t="shared" si="35"/>
        <v>0</v>
      </c>
      <c r="L46" s="563">
        <f>B30-B36-B41-B46</f>
        <v>0</v>
      </c>
      <c r="M46" s="574">
        <f t="shared" ref="M46:S46" si="36">C30-C36-C41-C46</f>
        <v>0</v>
      </c>
      <c r="N46" s="574">
        <f t="shared" si="36"/>
        <v>0</v>
      </c>
      <c r="O46" s="574">
        <f t="shared" si="36"/>
        <v>0</v>
      </c>
      <c r="P46" s="574">
        <f t="shared" si="36"/>
        <v>0</v>
      </c>
      <c r="Q46" s="574">
        <f t="shared" si="36"/>
        <v>0</v>
      </c>
      <c r="R46" s="574">
        <f t="shared" si="36"/>
        <v>0</v>
      </c>
      <c r="S46" s="574">
        <f t="shared" si="36"/>
        <v>0</v>
      </c>
      <c r="T46" s="561">
        <f t="shared" ref="T46:T47" si="37">SUM(B46:I46)-J46</f>
        <v>0</v>
      </c>
    </row>
    <row r="47" spans="1:40" ht="15" customHeight="1" thickBot="1" x14ac:dyDescent="0.3">
      <c r="A47" s="22" t="s">
        <v>30</v>
      </c>
      <c r="B47" s="23">
        <f>B34-B39-B44</f>
        <v>0</v>
      </c>
      <c r="C47" s="23">
        <f t="shared" ref="C47:J47" si="38">C34-C39-C44</f>
        <v>0</v>
      </c>
      <c r="D47" s="23">
        <f t="shared" si="38"/>
        <v>0</v>
      </c>
      <c r="E47" s="23">
        <f t="shared" si="38"/>
        <v>0</v>
      </c>
      <c r="F47" s="23">
        <f t="shared" si="38"/>
        <v>0</v>
      </c>
      <c r="G47" s="23">
        <f t="shared" si="38"/>
        <v>0</v>
      </c>
      <c r="H47" s="23">
        <f t="shared" si="38"/>
        <v>0</v>
      </c>
      <c r="I47" s="23">
        <f t="shared" si="38"/>
        <v>0</v>
      </c>
      <c r="J47" s="14">
        <f t="shared" si="38"/>
        <v>0</v>
      </c>
      <c r="L47" s="563">
        <f>B34-B39-B44-B47</f>
        <v>0</v>
      </c>
      <c r="M47" s="574">
        <f t="shared" ref="M47:S47" si="39">C34-C39-C44-C47</f>
        <v>0</v>
      </c>
      <c r="N47" s="574">
        <f t="shared" si="39"/>
        <v>0</v>
      </c>
      <c r="O47" s="574">
        <f t="shared" si="39"/>
        <v>0</v>
      </c>
      <c r="P47" s="574">
        <f t="shared" si="39"/>
        <v>0</v>
      </c>
      <c r="Q47" s="574">
        <f t="shared" si="39"/>
        <v>0</v>
      </c>
      <c r="R47" s="574">
        <f t="shared" si="39"/>
        <v>0</v>
      </c>
      <c r="S47" s="574">
        <f t="shared" si="39"/>
        <v>0</v>
      </c>
      <c r="T47" s="561">
        <f t="shared" si="37"/>
        <v>0</v>
      </c>
      <c r="AF47" s="563">
        <f>B47-'BS old'!$G$21</f>
        <v>0</v>
      </c>
      <c r="AG47" s="574">
        <f>C47-'BS old'!$G$22</f>
        <v>0</v>
      </c>
      <c r="AH47" s="574">
        <f>D47-'BS old'!$G$23</f>
        <v>0</v>
      </c>
      <c r="AI47" s="574">
        <f>E47-'BS old'!$G$24</f>
        <v>0</v>
      </c>
      <c r="AJ47" s="574">
        <f>F47-'BS old'!$G$25</f>
        <v>0</v>
      </c>
      <c r="AK47" s="574">
        <f>G47-'BS old'!$G$26</f>
        <v>0</v>
      </c>
      <c r="AL47" s="574">
        <f>H47-'BS old'!$G$27</f>
        <v>0</v>
      </c>
      <c r="AM47" s="574">
        <f>I47-'BS old'!$G$28</f>
        <v>0</v>
      </c>
      <c r="AN47" s="561">
        <f>J47-'BS old'!$G$20</f>
        <v>0</v>
      </c>
    </row>
    <row r="48" spans="1:40" ht="15.75" thickTop="1" x14ac:dyDescent="0.25"/>
  </sheetData>
  <mergeCells count="7">
    <mergeCell ref="V1:AD1"/>
    <mergeCell ref="AF1:AN1"/>
    <mergeCell ref="A3:A4"/>
    <mergeCell ref="A27:A28"/>
    <mergeCell ref="B27:J27"/>
    <mergeCell ref="B3:J3"/>
    <mergeCell ref="L1:T1"/>
  </mergeCells>
  <conditionalFormatting sqref="L6:T23 V6:AD22 AF10:AN29">
    <cfRule type="cellIs" dxfId="247" priority="57" operator="lessThan">
      <formula>0</formula>
    </cfRule>
    <cfRule type="cellIs" dxfId="246" priority="58" operator="greaterThan">
      <formula>0</formula>
    </cfRule>
  </conditionalFormatting>
  <conditionalFormatting sqref="L30:T47">
    <cfRule type="cellIs" dxfId="245" priority="55" operator="lessThan">
      <formula>0</formula>
    </cfRule>
    <cfRule type="cellIs" dxfId="244" priority="56" operator="greaterThan">
      <formula>0</formula>
    </cfRule>
  </conditionalFormatting>
  <conditionalFormatting sqref="AF30:AN47">
    <cfRule type="cellIs" dxfId="243" priority="51" operator="lessThan">
      <formula>0</formula>
    </cfRule>
    <cfRule type="cellIs" dxfId="242" priority="52" operator="greaterThan">
      <formula>0</formula>
    </cfRule>
  </conditionalFormatting>
  <conditionalFormatting sqref="L30:T47">
    <cfRule type="cellIs" dxfId="241" priority="49" operator="lessThan">
      <formula>0</formula>
    </cfRule>
    <cfRule type="cellIs" dxfId="240" priority="50" operator="greaterThan">
      <formula>0</formula>
    </cfRule>
  </conditionalFormatting>
  <conditionalFormatting sqref="L6:T23">
    <cfRule type="cellIs" dxfId="239" priority="47" operator="lessThan">
      <formula>0</formula>
    </cfRule>
    <cfRule type="cellIs" dxfId="238" priority="48" operator="greaterThan">
      <formula>0</formula>
    </cfRule>
  </conditionalFormatting>
  <conditionalFormatting sqref="L30:T47">
    <cfRule type="cellIs" dxfId="237" priority="45" operator="lessThan">
      <formula>0</formula>
    </cfRule>
    <cfRule type="cellIs" dxfId="236" priority="46" operator="greaterThan">
      <formula>0</formula>
    </cfRule>
  </conditionalFormatting>
  <conditionalFormatting sqref="L30:T47">
    <cfRule type="cellIs" dxfId="235" priority="43" operator="lessThan">
      <formula>0</formula>
    </cfRule>
    <cfRule type="cellIs" dxfId="234" priority="44" operator="greaterThan">
      <formula>0</formula>
    </cfRule>
  </conditionalFormatting>
  <conditionalFormatting sqref="M10:T10 L15:T15 L20:T20 M11:S14 L10:L14 L16:S19 L21:S23">
    <cfRule type="cellIs" dxfId="233" priority="41" operator="lessThan">
      <formula>0</formula>
    </cfRule>
    <cfRule type="cellIs" dxfId="232" priority="42" operator="greaterThan">
      <formula>0</formula>
    </cfRule>
  </conditionalFormatting>
  <conditionalFormatting sqref="T10">
    <cfRule type="cellIs" dxfId="231" priority="39" operator="lessThan">
      <formula>0</formula>
    </cfRule>
    <cfRule type="cellIs" dxfId="230" priority="40" operator="greaterThan">
      <formula>0</formula>
    </cfRule>
  </conditionalFormatting>
  <conditionalFormatting sqref="T15">
    <cfRule type="cellIs" dxfId="229" priority="37" operator="lessThan">
      <formula>0</formula>
    </cfRule>
    <cfRule type="cellIs" dxfId="228" priority="38" operator="greaterThan">
      <formula>0</formula>
    </cfRule>
  </conditionalFormatting>
  <conditionalFormatting sqref="T20">
    <cfRule type="cellIs" dxfId="227" priority="35" operator="lessThan">
      <formula>0</formula>
    </cfRule>
    <cfRule type="cellIs" dxfId="226" priority="36" operator="greaterThan">
      <formula>0</formula>
    </cfRule>
  </conditionalFormatting>
  <conditionalFormatting sqref="T10">
    <cfRule type="cellIs" dxfId="225" priority="33" operator="lessThan">
      <formula>0</formula>
    </cfRule>
    <cfRule type="cellIs" dxfId="224" priority="34" operator="greaterThan">
      <formula>0</formula>
    </cfRule>
  </conditionalFormatting>
  <conditionalFormatting sqref="T15">
    <cfRule type="cellIs" dxfId="223" priority="31" operator="lessThan">
      <formula>0</formula>
    </cfRule>
    <cfRule type="cellIs" dxfId="222" priority="32" operator="greaterThan">
      <formula>0</formula>
    </cfRule>
  </conditionalFormatting>
  <conditionalFormatting sqref="T15">
    <cfRule type="cellIs" dxfId="221" priority="29" operator="lessThan">
      <formula>0</formula>
    </cfRule>
    <cfRule type="cellIs" dxfId="220" priority="30" operator="greaterThan">
      <formula>0</formula>
    </cfRule>
  </conditionalFormatting>
  <conditionalFormatting sqref="T20">
    <cfRule type="cellIs" dxfId="219" priority="27" operator="lessThan">
      <formula>0</formula>
    </cfRule>
    <cfRule type="cellIs" dxfId="218" priority="28" operator="greaterThan">
      <formula>0</formula>
    </cfRule>
  </conditionalFormatting>
  <conditionalFormatting sqref="T20">
    <cfRule type="cellIs" dxfId="217" priority="25" operator="lessThan">
      <formula>0</formula>
    </cfRule>
    <cfRule type="cellIs" dxfId="216" priority="26" operator="greaterThan">
      <formula>0</formula>
    </cfRule>
  </conditionalFormatting>
  <conditionalFormatting sqref="T20">
    <cfRule type="cellIs" dxfId="215" priority="23" operator="lessThan">
      <formula>0</formula>
    </cfRule>
    <cfRule type="cellIs" dxfId="214" priority="24" operator="greaterThan">
      <formula>0</formula>
    </cfRule>
  </conditionalFormatting>
  <conditionalFormatting sqref="L30:T47">
    <cfRule type="cellIs" dxfId="213" priority="21" operator="lessThan">
      <formula>0</formula>
    </cfRule>
    <cfRule type="cellIs" dxfId="212" priority="22" operator="greaterThan">
      <formula>0</formula>
    </cfRule>
  </conditionalFormatting>
  <conditionalFormatting sqref="M34:T34 L39:T39 L44:T44 M35:S38 L34:L38 L40:S43 L45:S47">
    <cfRule type="cellIs" dxfId="211" priority="19" operator="lessThan">
      <formula>0</formula>
    </cfRule>
    <cfRule type="cellIs" dxfId="210" priority="20" operator="greaterThan">
      <formula>0</formula>
    </cfRule>
  </conditionalFormatting>
  <conditionalFormatting sqref="T34">
    <cfRule type="cellIs" dxfId="209" priority="17" operator="lessThan">
      <formula>0</formula>
    </cfRule>
    <cfRule type="cellIs" dxfId="208" priority="18" operator="greaterThan">
      <formula>0</formula>
    </cfRule>
  </conditionalFormatting>
  <conditionalFormatting sqref="T39">
    <cfRule type="cellIs" dxfId="207" priority="15" operator="lessThan">
      <formula>0</formula>
    </cfRule>
    <cfRule type="cellIs" dxfId="206" priority="16" operator="greaterThan">
      <formula>0</formula>
    </cfRule>
  </conditionalFormatting>
  <conditionalFormatting sqref="T44">
    <cfRule type="cellIs" dxfId="205" priority="13" operator="lessThan">
      <formula>0</formula>
    </cfRule>
    <cfRule type="cellIs" dxfId="204" priority="14" operator="greaterThan">
      <formula>0</formula>
    </cfRule>
  </conditionalFormatting>
  <conditionalFormatting sqref="T34">
    <cfRule type="cellIs" dxfId="203" priority="11" operator="lessThan">
      <formula>0</formula>
    </cfRule>
    <cfRule type="cellIs" dxfId="202" priority="12" operator="greaterThan">
      <formula>0</formula>
    </cfRule>
  </conditionalFormatting>
  <conditionalFormatting sqref="T39">
    <cfRule type="cellIs" dxfId="201" priority="9" operator="lessThan">
      <formula>0</formula>
    </cfRule>
    <cfRule type="cellIs" dxfId="200" priority="10" operator="greaterThan">
      <formula>0</formula>
    </cfRule>
  </conditionalFormatting>
  <conditionalFormatting sqref="T39">
    <cfRule type="cellIs" dxfId="199" priority="7" operator="lessThan">
      <formula>0</formula>
    </cfRule>
    <cfRule type="cellIs" dxfId="198" priority="8" operator="greaterThan">
      <formula>0</formula>
    </cfRule>
  </conditionalFormatting>
  <conditionalFormatting sqref="T44">
    <cfRule type="cellIs" dxfId="197" priority="5" operator="lessThan">
      <formula>0</formula>
    </cfRule>
    <cfRule type="cellIs" dxfId="196" priority="6" operator="greaterThan">
      <formula>0</formula>
    </cfRule>
  </conditionalFormatting>
  <conditionalFormatting sqref="T44">
    <cfRule type="cellIs" dxfId="195" priority="3" operator="lessThan">
      <formula>0</formula>
    </cfRule>
    <cfRule type="cellIs" dxfId="194" priority="4" operator="greaterThan">
      <formula>0</formula>
    </cfRule>
  </conditionalFormatting>
  <conditionalFormatting sqref="T44">
    <cfRule type="cellIs" dxfId="193" priority="1" operator="lessThan">
      <formula>0</formula>
    </cfRule>
    <cfRule type="cellIs" dxfId="192" priority="2" operator="greaterThan">
      <formula>0</formula>
    </cfRule>
  </conditionalFormatting>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00B050"/>
    <outlinePr summaryBelow="0" summaryRight="0"/>
  </sheetPr>
  <dimension ref="A1:AO55"/>
  <sheetViews>
    <sheetView showGridLines="0" view="pageBreakPreview" zoomScaleNormal="100" zoomScaleSheetLayoutView="100" workbookViewId="0"/>
  </sheetViews>
  <sheetFormatPr defaultColWidth="9.140625" defaultRowHeight="12.75" x14ac:dyDescent="0.25"/>
  <cols>
    <col min="1" max="38" width="2.5703125" style="344" customWidth="1"/>
    <col min="39" max="39" width="0.85546875" style="344" customWidth="1"/>
    <col min="40" max="41" width="2.5703125" style="344" customWidth="1"/>
    <col min="42" max="42" width="9.140625" style="344"/>
    <col min="43" max="45" width="2.5703125" style="344" customWidth="1"/>
    <col min="46" max="46" width="7.7109375" style="344" customWidth="1"/>
    <col min="47" max="61" width="2.5703125" style="344" customWidth="1"/>
    <col min="62" max="16384" width="9.140625" style="344"/>
  </cols>
  <sheetData>
    <row r="1" spans="1:39" s="454" customFormat="1" ht="10.5" customHeight="1" x14ac:dyDescent="0.25">
      <c r="B1" s="455" t="s">
        <v>1124</v>
      </c>
      <c r="N1" s="1409" t="s">
        <v>1123</v>
      </c>
      <c r="O1" s="1409"/>
      <c r="P1" s="1409"/>
      <c r="Q1" s="1409"/>
      <c r="R1" s="1409"/>
      <c r="S1" s="1409"/>
      <c r="T1" s="1409"/>
      <c r="U1" s="1409"/>
      <c r="V1" s="1409"/>
      <c r="W1" s="1409"/>
      <c r="AM1" s="455"/>
    </row>
    <row r="2" spans="1:39" s="351" customFormat="1" ht="21" customHeight="1" x14ac:dyDescent="0.25">
      <c r="B2" s="453" t="s">
        <v>1122</v>
      </c>
      <c r="C2" s="452"/>
      <c r="D2" s="452"/>
      <c r="E2" s="452"/>
      <c r="F2" s="452"/>
      <c r="G2" s="452"/>
      <c r="H2" s="452"/>
      <c r="I2" s="452"/>
      <c r="J2" s="488"/>
      <c r="K2" s="452"/>
      <c r="L2" s="452"/>
      <c r="M2" s="487"/>
      <c r="N2" s="1409"/>
      <c r="O2" s="1409"/>
      <c r="P2" s="1409"/>
      <c r="Q2" s="1409"/>
      <c r="R2" s="1409"/>
      <c r="S2" s="1409"/>
      <c r="T2" s="1409"/>
      <c r="U2" s="1409"/>
      <c r="V2" s="1409"/>
      <c r="W2" s="1409"/>
      <c r="AM2" s="486"/>
    </row>
    <row r="3" spans="1:39" ht="13.5" customHeight="1" thickBot="1" x14ac:dyDescent="0.3">
      <c r="N3" s="1410"/>
      <c r="O3" s="1410"/>
      <c r="P3" s="1410"/>
      <c r="Q3" s="1410"/>
      <c r="R3" s="1410"/>
      <c r="S3" s="1410"/>
      <c r="T3" s="1410"/>
      <c r="U3" s="1410"/>
      <c r="V3" s="1410"/>
      <c r="W3" s="1410"/>
    </row>
    <row r="4" spans="1:39" ht="28.5" customHeight="1" thickBot="1" x14ac:dyDescent="0.3">
      <c r="K4" s="449" t="s">
        <v>952</v>
      </c>
      <c r="L4" s="448" t="e">
        <f>+MID(#REF!,1,1)</f>
        <v>#REF!</v>
      </c>
      <c r="M4" s="448" t="e">
        <f>+MID(#REF!,2,1)</f>
        <v>#REF!</v>
      </c>
      <c r="N4" s="448" t="s">
        <v>953</v>
      </c>
      <c r="O4" s="448" t="e">
        <f>LEFT(#REF!,1)</f>
        <v>#REF!</v>
      </c>
      <c r="P4" s="448" t="e">
        <f>RIGHT(#REF!,1)</f>
        <v>#REF!</v>
      </c>
      <c r="Q4" s="448" t="s">
        <v>953</v>
      </c>
      <c r="R4" s="448" t="e">
        <f>+LEFT(#REF!,1)</f>
        <v>#REF!</v>
      </c>
      <c r="S4" s="448" t="e">
        <f>+MID(#REF!,2,1)</f>
        <v>#REF!</v>
      </c>
      <c r="T4" s="448" t="e">
        <f>+MID(#REF!,3,1)</f>
        <v>#REF!</v>
      </c>
      <c r="U4" s="448" t="e">
        <f>+MID(#REF!,4,1)</f>
        <v>#REF!</v>
      </c>
      <c r="V4" s="447" t="s">
        <v>954</v>
      </c>
      <c r="W4" s="446"/>
      <c r="X4" s="446"/>
      <c r="Y4" s="446"/>
      <c r="Z4" s="445"/>
    </row>
    <row r="5" spans="1:39" ht="7.5" customHeight="1" thickBot="1" x14ac:dyDescent="0.3"/>
    <row r="6" spans="1:39" s="441" customFormat="1" ht="14.25" customHeight="1" x14ac:dyDescent="0.25">
      <c r="A6" s="444" t="s">
        <v>955</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9" s="345" customFormat="1" ht="15" customHeight="1" x14ac:dyDescent="0.25">
      <c r="A7" s="357" t="s">
        <v>956</v>
      </c>
      <c r="B7" s="356"/>
      <c r="C7" s="356"/>
      <c r="D7" s="356"/>
      <c r="E7" s="356"/>
      <c r="F7" s="356"/>
      <c r="G7" s="356"/>
      <c r="H7" s="356"/>
      <c r="I7" s="356"/>
      <c r="J7" s="356"/>
      <c r="K7" s="356"/>
      <c r="L7" s="356"/>
      <c r="M7" s="356"/>
      <c r="N7" s="356"/>
      <c r="O7" s="356"/>
      <c r="P7" s="356"/>
      <c r="Q7" s="356"/>
      <c r="R7" s="356"/>
      <c r="S7" s="440"/>
      <c r="T7" s="356"/>
      <c r="U7" s="356"/>
      <c r="V7" s="356"/>
      <c r="W7" s="356"/>
      <c r="X7" s="356"/>
      <c r="Y7" s="356"/>
      <c r="Z7" s="356"/>
      <c r="AA7" s="356"/>
      <c r="AB7" s="356"/>
      <c r="AC7" s="356"/>
      <c r="AD7" s="356"/>
      <c r="AE7" s="356"/>
      <c r="AF7" s="356"/>
      <c r="AG7" s="356"/>
      <c r="AH7" s="356"/>
      <c r="AI7" s="356"/>
      <c r="AJ7" s="356"/>
      <c r="AK7" s="440"/>
    </row>
    <row r="8" spans="1:39" s="436" customFormat="1" ht="18" customHeight="1" thickBot="1" x14ac:dyDescent="0.3">
      <c r="A8" s="439" t="s">
        <v>957</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9" s="416" customFormat="1" ht="3.75" customHeight="1" thickBot="1" x14ac:dyDescent="0.3"/>
    <row r="10" spans="1:39" s="416" customFormat="1" ht="14.25" customHeight="1" x14ac:dyDescent="0.25">
      <c r="A10" s="418" t="s">
        <v>958</v>
      </c>
      <c r="B10" s="417"/>
      <c r="C10" s="417"/>
      <c r="D10" s="417"/>
      <c r="E10" s="417"/>
      <c r="F10" s="417"/>
      <c r="G10" s="417"/>
      <c r="H10" s="417"/>
      <c r="I10" s="361"/>
      <c r="J10" s="360"/>
      <c r="K10" s="434" t="s">
        <v>959</v>
      </c>
      <c r="L10" s="417"/>
      <c r="M10" s="435"/>
      <c r="N10" s="435"/>
      <c r="O10" s="435"/>
      <c r="P10" s="417"/>
      <c r="Q10" s="434" t="s">
        <v>959</v>
      </c>
      <c r="R10" s="417"/>
      <c r="S10" s="361"/>
      <c r="T10" s="417"/>
      <c r="U10" s="417"/>
      <c r="V10" s="433"/>
      <c r="W10" s="417"/>
      <c r="X10" s="417"/>
      <c r="Y10" s="417"/>
      <c r="Z10" s="417"/>
      <c r="AA10" s="417"/>
      <c r="AB10" s="417"/>
      <c r="AC10" s="417"/>
      <c r="AD10" s="434" t="s">
        <v>960</v>
      </c>
      <c r="AE10" s="434"/>
      <c r="AF10" s="434"/>
      <c r="AG10" s="434" t="s">
        <v>961</v>
      </c>
      <c r="AH10" s="417"/>
      <c r="AI10" s="417"/>
      <c r="AJ10" s="417"/>
      <c r="AK10" s="433"/>
    </row>
    <row r="11" spans="1:39" s="416" customFormat="1" ht="19.5" customHeight="1" x14ac:dyDescent="0.2">
      <c r="A11" s="430" t="e">
        <f>LEFT(#REF!,1)</f>
        <v>#REF!</v>
      </c>
      <c r="B11" s="395" t="e">
        <f>MID(#REF!,2,1)</f>
        <v>#REF!</v>
      </c>
      <c r="C11" s="395" t="e">
        <f>MID(#REF!,3,1)</f>
        <v>#REF!</v>
      </c>
      <c r="D11" s="395" t="e">
        <f>MID(#REF!,4,1)</f>
        <v>#REF!</v>
      </c>
      <c r="E11" s="395" t="e">
        <f>MID(#REF!,5,1)</f>
        <v>#REF!</v>
      </c>
      <c r="F11" s="395" t="e">
        <f>MID(#REF!,6,1)</f>
        <v>#REF!</v>
      </c>
      <c r="G11" s="395" t="e">
        <f>MID(#REF!,7,1)</f>
        <v>#REF!</v>
      </c>
      <c r="H11" s="395" t="e">
        <f>MID(#REF!,8,1)</f>
        <v>#REF!</v>
      </c>
      <c r="I11" s="395" t="e">
        <f>MID(#REF!,9,1)</f>
        <v>#REF!</v>
      </c>
      <c r="J11" s="402" t="e">
        <f>MID(#REF!,10,1)</f>
        <v>#REF!</v>
      </c>
      <c r="K11" s="353"/>
      <c r="L11" s="419"/>
      <c r="M11" s="419"/>
      <c r="N11" s="419"/>
      <c r="O11" s="419"/>
      <c r="P11" s="419"/>
      <c r="Q11" s="419"/>
      <c r="R11" s="419"/>
      <c r="S11" s="419"/>
      <c r="T11" s="419"/>
      <c r="U11" s="419"/>
      <c r="V11" s="425"/>
      <c r="W11" s="424" t="s">
        <v>962</v>
      </c>
      <c r="X11" s="419"/>
      <c r="Y11" s="419"/>
      <c r="Z11" s="419"/>
      <c r="AA11" s="419"/>
      <c r="AB11" s="424" t="s">
        <v>963</v>
      </c>
      <c r="AC11" s="419"/>
      <c r="AD11" s="395" t="e">
        <f>MID(#REF!,1,1)</f>
        <v>#REF!</v>
      </c>
      <c r="AE11" s="395" t="e">
        <f>MID(#REF!,2,1)</f>
        <v>#REF!</v>
      </c>
      <c r="AF11" s="395"/>
      <c r="AG11" s="395" t="e">
        <f>MID(#REF!,1,1)</f>
        <v>#REF!</v>
      </c>
      <c r="AH11" s="395" t="e">
        <f>MID(#REF!,2,1)</f>
        <v>#REF!</v>
      </c>
      <c r="AI11" s="395" t="e">
        <f>MID(#REF!,3,1)</f>
        <v>#REF!</v>
      </c>
      <c r="AJ11" s="395" t="e">
        <f>MID(#REF!,4,1)</f>
        <v>#REF!</v>
      </c>
      <c r="AK11" s="425"/>
    </row>
    <row r="12" spans="1:39" s="416" customFormat="1" ht="19.5" customHeight="1" thickBot="1" x14ac:dyDescent="0.3">
      <c r="A12" s="357" t="s">
        <v>964</v>
      </c>
      <c r="B12" s="419"/>
      <c r="C12" s="419"/>
      <c r="D12" s="419"/>
      <c r="E12" s="419"/>
      <c r="F12" s="419"/>
      <c r="G12" s="419"/>
      <c r="H12" s="353"/>
      <c r="I12" s="353"/>
      <c r="J12" s="352"/>
      <c r="K12" s="353"/>
      <c r="L12" s="432" t="e">
        <f>IF(#REF!="x","x"," ")</f>
        <v>#REF!</v>
      </c>
      <c r="M12" s="424" t="s">
        <v>965</v>
      </c>
      <c r="N12" s="426"/>
      <c r="O12" s="426"/>
      <c r="P12" s="426"/>
      <c r="Q12" s="426"/>
      <c r="R12" s="432" t="e">
        <f>IF(#REF!="x","x"," ")</f>
        <v>#REF!</v>
      </c>
      <c r="S12" s="424" t="s">
        <v>966</v>
      </c>
      <c r="T12" s="419"/>
      <c r="U12" s="419"/>
      <c r="V12" s="425"/>
      <c r="W12" s="431"/>
      <c r="X12" s="421"/>
      <c r="Y12" s="421"/>
      <c r="Z12" s="421"/>
      <c r="AA12" s="421"/>
      <c r="AB12" s="420" t="s">
        <v>967</v>
      </c>
      <c r="AC12" s="421"/>
      <c r="AD12" s="393" t="e">
        <f>MID(#REF!,1,1)</f>
        <v>#REF!</v>
      </c>
      <c r="AE12" s="393" t="e">
        <f>MID(#REF!,2,1)</f>
        <v>#REF!</v>
      </c>
      <c r="AF12" s="393"/>
      <c r="AG12" s="393" t="e">
        <f>MID(#REF!,1,1)</f>
        <v>#REF!</v>
      </c>
      <c r="AH12" s="393" t="e">
        <f>MID(#REF!,2,1)</f>
        <v>#REF!</v>
      </c>
      <c r="AI12" s="393" t="e">
        <f>MID(#REF!,3,1)</f>
        <v>#REF!</v>
      </c>
      <c r="AJ12" s="393" t="e">
        <f>MID(#REF!,4,1)</f>
        <v>#REF!</v>
      </c>
      <c r="AK12" s="422"/>
    </row>
    <row r="13" spans="1:39" s="416" customFormat="1" ht="19.5" customHeight="1" x14ac:dyDescent="0.2">
      <c r="A13" s="430" t="e">
        <f>LEFT(#REF!,1)</f>
        <v>#REF!</v>
      </c>
      <c r="B13" s="395" t="e">
        <f>MID(#REF!,2,1)</f>
        <v>#REF!</v>
      </c>
      <c r="C13" s="395" t="e">
        <f>MID(#REF!,3,1)</f>
        <v>#REF!</v>
      </c>
      <c r="D13" s="395" t="e">
        <f>MID(#REF!,4,1)</f>
        <v>#REF!</v>
      </c>
      <c r="E13" s="395" t="e">
        <f>MID(#REF!,5,1)</f>
        <v>#REF!</v>
      </c>
      <c r="F13" s="395" t="e">
        <f>MID(#REF!,6,1)</f>
        <v>#REF!</v>
      </c>
      <c r="G13" s="395" t="e">
        <f>MID(#REF!,7,1)</f>
        <v>#REF!</v>
      </c>
      <c r="H13" s="395" t="e">
        <f>MID(#REF!,8,1)</f>
        <v>#REF!</v>
      </c>
      <c r="I13" s="353"/>
      <c r="J13" s="352"/>
      <c r="K13" s="353"/>
      <c r="L13" s="428" t="e">
        <f>IF(#REF!="x","x", "")</f>
        <v>#REF!</v>
      </c>
      <c r="M13" s="424" t="s">
        <v>968</v>
      </c>
      <c r="N13" s="426"/>
      <c r="O13" s="426"/>
      <c r="P13" s="426"/>
      <c r="Q13" s="426"/>
      <c r="R13" s="429" t="e">
        <f>IF(#REF!="x","x"," ")</f>
        <v>#REF!</v>
      </c>
      <c r="S13" s="424" t="s">
        <v>969</v>
      </c>
      <c r="T13" s="419"/>
      <c r="U13" s="419"/>
      <c r="V13" s="425"/>
      <c r="W13" s="424" t="s">
        <v>970</v>
      </c>
      <c r="X13" s="419"/>
      <c r="Y13" s="356"/>
      <c r="Z13" s="353"/>
      <c r="AA13" s="353"/>
      <c r="AB13" s="426"/>
      <c r="AC13" s="353"/>
      <c r="AD13" s="428"/>
      <c r="AE13" s="428"/>
      <c r="AF13" s="428"/>
      <c r="AG13" s="428"/>
      <c r="AH13" s="428"/>
      <c r="AI13" s="428"/>
      <c r="AJ13" s="428"/>
      <c r="AK13" s="352"/>
    </row>
    <row r="14" spans="1:39" s="416" customFormat="1" ht="19.5" customHeight="1" x14ac:dyDescent="0.2">
      <c r="A14" s="357" t="s">
        <v>971</v>
      </c>
      <c r="B14" s="419"/>
      <c r="C14" s="419"/>
      <c r="D14" s="419"/>
      <c r="E14" s="419"/>
      <c r="F14" s="419"/>
      <c r="G14" s="419"/>
      <c r="H14" s="419"/>
      <c r="I14" s="353"/>
      <c r="J14" s="352"/>
      <c r="K14" s="353"/>
      <c r="L14" s="353"/>
      <c r="M14" s="424"/>
      <c r="N14" s="426"/>
      <c r="O14" s="426"/>
      <c r="P14" s="426"/>
      <c r="Q14" s="426"/>
      <c r="R14" s="427" t="s">
        <v>972</v>
      </c>
      <c r="S14" s="426"/>
      <c r="T14" s="419"/>
      <c r="U14" s="419"/>
      <c r="V14" s="425"/>
      <c r="W14" s="424" t="s">
        <v>945</v>
      </c>
      <c r="X14" s="419"/>
      <c r="Y14" s="356"/>
      <c r="Z14" s="353"/>
      <c r="AA14" s="353"/>
      <c r="AB14" s="424" t="s">
        <v>963</v>
      </c>
      <c r="AC14" s="353"/>
      <c r="AD14" s="395" t="e">
        <f>MID(#REF!,1,1)</f>
        <v>#REF!</v>
      </c>
      <c r="AE14" s="395" t="e">
        <f>MID(#REF!,2,1)</f>
        <v>#REF!</v>
      </c>
      <c r="AF14" s="395"/>
      <c r="AG14" s="395" t="e">
        <f>MID(#REF!,1,1)</f>
        <v>#REF!</v>
      </c>
      <c r="AH14" s="395" t="e">
        <f>MID(#REF!,2,1)</f>
        <v>#REF!</v>
      </c>
      <c r="AI14" s="395" t="e">
        <f>MID(#REF!,3,1)</f>
        <v>#REF!</v>
      </c>
      <c r="AJ14" s="395" t="e">
        <f>MID(#REF!,4,1)</f>
        <v>#REF!</v>
      </c>
      <c r="AK14" s="352"/>
    </row>
    <row r="15" spans="1:39" s="416" customFormat="1" ht="19.5" customHeight="1" thickBot="1" x14ac:dyDescent="0.25">
      <c r="A15" s="423" t="e">
        <f>LEFT(#REF!,1)</f>
        <v>#REF!</v>
      </c>
      <c r="B15" s="348" t="e">
        <f>MID(#REF!,2,1)</f>
        <v>#REF!</v>
      </c>
      <c r="C15" s="421" t="s">
        <v>953</v>
      </c>
      <c r="D15" s="348" t="e">
        <f>MID(#REF!,3,1)</f>
        <v>#REF!</v>
      </c>
      <c r="E15" s="348" t="e">
        <f>MID(#REF!,4,1)</f>
        <v>#REF!</v>
      </c>
      <c r="F15" s="372" t="s">
        <v>953</v>
      </c>
      <c r="G15" s="348" t="e">
        <f>MID(#REF!,5,1)</f>
        <v>#REF!</v>
      </c>
      <c r="H15" s="348"/>
      <c r="I15" s="348"/>
      <c r="J15" s="347"/>
      <c r="K15" s="348"/>
      <c r="L15" s="348"/>
      <c r="M15" s="348"/>
      <c r="N15" s="348"/>
      <c r="O15" s="348"/>
      <c r="P15" s="348"/>
      <c r="Q15" s="348"/>
      <c r="R15" s="348"/>
      <c r="S15" s="348"/>
      <c r="T15" s="421"/>
      <c r="U15" s="421"/>
      <c r="V15" s="422"/>
      <c r="W15" s="420" t="s">
        <v>973</v>
      </c>
      <c r="X15" s="421"/>
      <c r="Y15" s="349"/>
      <c r="Z15" s="348"/>
      <c r="AA15" s="348"/>
      <c r="AB15" s="420" t="s">
        <v>967</v>
      </c>
      <c r="AC15" s="348"/>
      <c r="AD15" s="393" t="e">
        <f>MID(#REF!,1,1)</f>
        <v>#REF!</v>
      </c>
      <c r="AE15" s="393" t="e">
        <f>MID(#REF!,2,1)</f>
        <v>#REF!</v>
      </c>
      <c r="AF15" s="393"/>
      <c r="AG15" s="393" t="e">
        <f>MID(#REF!,1,1)</f>
        <v>#REF!</v>
      </c>
      <c r="AH15" s="393" t="e">
        <f>MID(#REF!,2,1)</f>
        <v>#REF!</v>
      </c>
      <c r="AI15" s="393" t="e">
        <f>MID(#REF!,3,1)</f>
        <v>#REF!</v>
      </c>
      <c r="AJ15" s="393" t="e">
        <f>MID(#REF!,4,1)</f>
        <v>#REF!</v>
      </c>
      <c r="AK15" s="347"/>
    </row>
    <row r="16" spans="1:39" s="416" customFormat="1" ht="4.5" customHeight="1" x14ac:dyDescent="0.25">
      <c r="A16" s="419"/>
      <c r="B16" s="419"/>
      <c r="C16" s="419"/>
      <c r="D16" s="419"/>
      <c r="E16" s="419"/>
      <c r="F16" s="417"/>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39"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39" s="416" customFormat="1" ht="16.5" x14ac:dyDescent="0.25">
      <c r="A18" s="418" t="s">
        <v>974</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39" s="346" customFormat="1" ht="19.5" customHeight="1" x14ac:dyDescent="0.25">
      <c r="A19" s="403" t="e">
        <f>+LEFT(#REF!,1)</f>
        <v>#REF!</v>
      </c>
      <c r="B19" s="395" t="e">
        <f>+MID(#REF!,2,1)</f>
        <v>#REF!</v>
      </c>
      <c r="C19" s="395" t="e">
        <f>+MID(#REF!,3,1)</f>
        <v>#REF!</v>
      </c>
      <c r="D19" s="395" t="e">
        <f>+MID(#REF!,4,1)</f>
        <v>#REF!</v>
      </c>
      <c r="E19" s="395" t="e">
        <f>+MID(#REF!,5,1)</f>
        <v>#REF!</v>
      </c>
      <c r="F19" s="395" t="e">
        <f>+MID(#REF!,6,1)</f>
        <v>#REF!</v>
      </c>
      <c r="G19" s="395" t="e">
        <f>+MID(#REF!,7,1)</f>
        <v>#REF!</v>
      </c>
      <c r="H19" s="395" t="e">
        <f>+MID(#REF!,8,1)</f>
        <v>#REF!</v>
      </c>
      <c r="I19" s="395" t="e">
        <f>+MID(#REF!,9,1)</f>
        <v>#REF!</v>
      </c>
      <c r="J19" s="395" t="e">
        <f>+MID(#REF!,10,1)</f>
        <v>#REF!</v>
      </c>
      <c r="K19" s="395" t="e">
        <f>+MID(#REF!,11,1)</f>
        <v>#REF!</v>
      </c>
      <c r="L19" s="395" t="e">
        <f>+MID(#REF!,12,1)</f>
        <v>#REF!</v>
      </c>
      <c r="M19" s="395" t="e">
        <f>+MID(#REF!,13,1)</f>
        <v>#REF!</v>
      </c>
      <c r="N19" s="395" t="e">
        <f>+MID(#REF!,14,1)</f>
        <v>#REF!</v>
      </c>
      <c r="O19" s="395" t="e">
        <f>+MID(#REF!,15,1)</f>
        <v>#REF!</v>
      </c>
      <c r="P19" s="395" t="e">
        <f>+MID(#REF!,16,1)</f>
        <v>#REF!</v>
      </c>
      <c r="Q19" s="395" t="e">
        <f>+MID(#REF!,17,1)</f>
        <v>#REF!</v>
      </c>
      <c r="R19" s="395" t="e">
        <f>+MID(#REF!,18,1)</f>
        <v>#REF!</v>
      </c>
      <c r="S19" s="395" t="e">
        <f>+MID(#REF!,19,1)</f>
        <v>#REF!</v>
      </c>
      <c r="T19" s="395" t="e">
        <f>+MID(#REF!,20,1)</f>
        <v>#REF!</v>
      </c>
      <c r="U19" s="395" t="e">
        <f>+MID(#REF!,21,1)</f>
        <v>#REF!</v>
      </c>
      <c r="V19" s="395" t="e">
        <f>+MID(#REF!,22,1)</f>
        <v>#REF!</v>
      </c>
      <c r="W19" s="395" t="e">
        <f>+MID(#REF!,23,1)</f>
        <v>#REF!</v>
      </c>
      <c r="X19" s="395" t="e">
        <f>+MID(#REF!,24,1)</f>
        <v>#REF!</v>
      </c>
      <c r="Y19" s="395" t="e">
        <f>+MID(#REF!,25,1)</f>
        <v>#REF!</v>
      </c>
      <c r="Z19" s="395" t="e">
        <f>+MID(#REF!,26,1)</f>
        <v>#REF!</v>
      </c>
      <c r="AA19" s="395" t="e">
        <f>+MID(#REF!,27,1)</f>
        <v>#REF!</v>
      </c>
      <c r="AB19" s="395" t="e">
        <f>+MID(#REF!,28,1)</f>
        <v>#REF!</v>
      </c>
      <c r="AC19" s="395" t="e">
        <f>+MID(#REF!,29,1)</f>
        <v>#REF!</v>
      </c>
      <c r="AD19" s="395" t="e">
        <f>+MID(#REF!,30,1)</f>
        <v>#REF!</v>
      </c>
      <c r="AE19" s="395" t="e">
        <f>+MID(#REF!,31,1)</f>
        <v>#REF!</v>
      </c>
      <c r="AF19" s="395" t="e">
        <f>+MID(#REF!,32,1)</f>
        <v>#REF!</v>
      </c>
      <c r="AG19" s="395" t="e">
        <f>+MID(#REF!,33,1)</f>
        <v>#REF!</v>
      </c>
      <c r="AH19" s="395" t="e">
        <f>+MID(#REF!,34,1)</f>
        <v>#REF!</v>
      </c>
      <c r="AI19" s="395" t="e">
        <f>+MID(#REF!,35,1)</f>
        <v>#REF!</v>
      </c>
      <c r="AJ19" s="395" t="e">
        <f>+MID(#REF!,36,1)</f>
        <v>#REF!</v>
      </c>
      <c r="AK19" s="402" t="e">
        <f>+MID(#REF!,37,1)</f>
        <v>#REF!</v>
      </c>
      <c r="AL19" s="416"/>
      <c r="AM19" s="416"/>
    </row>
    <row r="20" spans="1:39" s="484" customFormat="1" ht="19.5" customHeight="1" x14ac:dyDescent="0.25">
      <c r="A20" s="403" t="e">
        <f>+MID(#REF!,38,1)</f>
        <v>#REF!</v>
      </c>
      <c r="B20" s="395" t="e">
        <f>+MID(#REF!,39,1)</f>
        <v>#REF!</v>
      </c>
      <c r="C20" s="395" t="e">
        <f>+MID(#REF!,40,1)</f>
        <v>#REF!</v>
      </c>
      <c r="D20" s="395" t="e">
        <f>+MID(#REF!,41,1)</f>
        <v>#REF!</v>
      </c>
      <c r="E20" s="395" t="e">
        <f>+MID(#REF!,42,1)</f>
        <v>#REF!</v>
      </c>
      <c r="F20" s="395" t="e">
        <f>+MID(#REF!,43,1)</f>
        <v>#REF!</v>
      </c>
      <c r="G20" s="395" t="e">
        <f>+MID(#REF!,44,1)</f>
        <v>#REF!</v>
      </c>
      <c r="H20" s="395" t="e">
        <f>+MID(#REF!,45,1)</f>
        <v>#REF!</v>
      </c>
      <c r="I20" s="395" t="e">
        <f>+MID(#REF!,46,1)</f>
        <v>#REF!</v>
      </c>
      <c r="J20" s="395" t="e">
        <f>+MID(#REF!,47,1)</f>
        <v>#REF!</v>
      </c>
      <c r="K20" s="395" t="e">
        <f>+MID(#REF!,48,1)</f>
        <v>#REF!</v>
      </c>
      <c r="L20" s="395" t="e">
        <f>+MID(#REF!,49,1)</f>
        <v>#REF!</v>
      </c>
      <c r="M20" s="395" t="e">
        <f>+MID(#REF!,50,1)</f>
        <v>#REF!</v>
      </c>
      <c r="N20" s="395" t="e">
        <f>+MID(#REF!,51,1)</f>
        <v>#REF!</v>
      </c>
      <c r="O20" s="395" t="e">
        <f>+MID(#REF!,52,1)</f>
        <v>#REF!</v>
      </c>
      <c r="P20" s="395" t="e">
        <f>+MID(#REF!,53,1)</f>
        <v>#REF!</v>
      </c>
      <c r="Q20" s="395" t="e">
        <f>+MID(#REF!,54,1)</f>
        <v>#REF!</v>
      </c>
      <c r="R20" s="395" t="e">
        <f>+MID(#REF!,55,1)</f>
        <v>#REF!</v>
      </c>
      <c r="S20" s="395" t="e">
        <f>+MID(#REF!,56,1)</f>
        <v>#REF!</v>
      </c>
      <c r="T20" s="395" t="e">
        <f>+MID(#REF!,57,1)</f>
        <v>#REF!</v>
      </c>
      <c r="U20" s="395" t="e">
        <f>+MID(#REF!,58,1)</f>
        <v>#REF!</v>
      </c>
      <c r="V20" s="395" t="e">
        <f>+MID(#REF!,59,1)</f>
        <v>#REF!</v>
      </c>
      <c r="W20" s="395" t="e">
        <f>+MID(#REF!,60,1)</f>
        <v>#REF!</v>
      </c>
      <c r="X20" s="395" t="e">
        <f>+MID(#REF!,61,1)</f>
        <v>#REF!</v>
      </c>
      <c r="Y20" s="395" t="e">
        <f>+MID(#REF!,62,1)</f>
        <v>#REF!</v>
      </c>
      <c r="Z20" s="395" t="e">
        <f>+MID(#REF!,63,1)</f>
        <v>#REF!</v>
      </c>
      <c r="AA20" s="395" t="e">
        <f>+MID(#REF!,64,1)</f>
        <v>#REF!</v>
      </c>
      <c r="AB20" s="395" t="e">
        <f>+MID(#REF!,65,1)</f>
        <v>#REF!</v>
      </c>
      <c r="AC20" s="395" t="e">
        <f>+MID(#REF!,66,1)</f>
        <v>#REF!</v>
      </c>
      <c r="AD20" s="395" t="e">
        <f>+MID(#REF!,67,1)</f>
        <v>#REF!</v>
      </c>
      <c r="AE20" s="395" t="e">
        <f>+MID(#REF!,68,1)</f>
        <v>#REF!</v>
      </c>
      <c r="AF20" s="395" t="e">
        <f>+MID(#REF!,69,1)</f>
        <v>#REF!</v>
      </c>
      <c r="AG20" s="395" t="e">
        <f>+MID(#REF!,70,1)</f>
        <v>#REF!</v>
      </c>
      <c r="AH20" s="395" t="e">
        <f>+MID(#REF!,71,1)</f>
        <v>#REF!</v>
      </c>
      <c r="AI20" s="395" t="e">
        <f>+MID(#REF!,72,1)</f>
        <v>#REF!</v>
      </c>
      <c r="AJ20" s="395" t="e">
        <f>+MID(#REF!,73,1)</f>
        <v>#REF!</v>
      </c>
      <c r="AK20" s="402" t="e">
        <f>+MID(#REF!,74,1)</f>
        <v>#REF!</v>
      </c>
    </row>
    <row r="21" spans="1:39" ht="12.75" customHeight="1" x14ac:dyDescent="0.25">
      <c r="A21" s="415"/>
      <c r="B21" s="414"/>
      <c r="C21" s="414"/>
      <c r="D21" s="414"/>
      <c r="E21" s="414"/>
      <c r="F21" s="414"/>
      <c r="G21" s="414"/>
      <c r="H21" s="414"/>
      <c r="I21" s="414"/>
      <c r="J21" s="414"/>
      <c r="K21" s="414"/>
      <c r="L21" s="414"/>
      <c r="M21" s="414"/>
      <c r="N21" s="414"/>
      <c r="O21" s="414"/>
      <c r="P21" s="414"/>
      <c r="Q21" s="414"/>
      <c r="R21" s="414"/>
      <c r="S21" s="414"/>
      <c r="T21" s="414"/>
      <c r="U21" s="414"/>
      <c r="V21" s="414"/>
      <c r="W21" s="413"/>
      <c r="X21" s="413"/>
      <c r="Y21" s="413"/>
      <c r="Z21" s="413"/>
      <c r="AA21" s="413"/>
      <c r="AB21" s="413"/>
      <c r="AC21" s="413"/>
      <c r="AD21" s="413"/>
      <c r="AE21" s="413"/>
      <c r="AF21" s="413"/>
      <c r="AG21" s="413"/>
      <c r="AH21" s="413"/>
      <c r="AI21" s="413"/>
      <c r="AJ21" s="413"/>
      <c r="AK21" s="412"/>
    </row>
    <row r="22" spans="1:39" s="485" customFormat="1" ht="19.5" hidden="1" customHeight="1" x14ac:dyDescent="0.25">
      <c r="A22" s="411"/>
      <c r="B22" s="410"/>
      <c r="C22" s="410"/>
      <c r="D22" s="410"/>
      <c r="E22" s="410"/>
      <c r="F22" s="410"/>
      <c r="G22" s="410" t="e">
        <f>+MID(#REF!,7,1)</f>
        <v>#REF!</v>
      </c>
      <c r="H22" s="410" t="e">
        <f>+MID(#REF!,8,1)</f>
        <v>#REF!</v>
      </c>
      <c r="I22" s="410" t="e">
        <f>+MID(#REF!,9,1)</f>
        <v>#REF!</v>
      </c>
      <c r="J22" s="410" t="e">
        <f>+MID(#REF!,10,1)</f>
        <v>#REF!</v>
      </c>
      <c r="K22" s="410" t="e">
        <f>+MID(#REF!,11,1)</f>
        <v>#REF!</v>
      </c>
      <c r="L22" s="410" t="e">
        <f>+MID(#REF!,12,1)</f>
        <v>#REF!</v>
      </c>
      <c r="M22" s="410" t="e">
        <f>+MID(#REF!,13,1)</f>
        <v>#REF!</v>
      </c>
      <c r="N22" s="410" t="e">
        <f>+MID(#REF!,14,1)</f>
        <v>#REF!</v>
      </c>
      <c r="O22" s="410" t="e">
        <f>+MID(#REF!,15,1)</f>
        <v>#REF!</v>
      </c>
      <c r="P22" s="410" t="e">
        <f>+MID(#REF!,16,1)</f>
        <v>#REF!</v>
      </c>
      <c r="Q22" s="410" t="e">
        <f>+MID(#REF!,17,1)</f>
        <v>#REF!</v>
      </c>
      <c r="R22" s="410" t="e">
        <f>+MID(#REF!,18,1)</f>
        <v>#REF!</v>
      </c>
      <c r="S22" s="410" t="e">
        <f>+MID(#REF!,19,1)</f>
        <v>#REF!</v>
      </c>
      <c r="T22" s="410" t="e">
        <f>+MID(#REF!,20,1)</f>
        <v>#REF!</v>
      </c>
      <c r="U22" s="410" t="e">
        <f>+MID(#REF!,21,1)</f>
        <v>#REF!</v>
      </c>
      <c r="V22" s="410" t="e">
        <f>+MID(#REF!,22,1)</f>
        <v>#REF!</v>
      </c>
      <c r="W22" s="410" t="e">
        <f>+MID(#REF!,23,1)</f>
        <v>#REF!</v>
      </c>
      <c r="X22" s="410" t="e">
        <f>+MID(#REF!,24,1)</f>
        <v>#REF!</v>
      </c>
      <c r="Y22" s="410" t="e">
        <f>+MID(#REF!,25,1)</f>
        <v>#REF!</v>
      </c>
      <c r="Z22" s="410" t="e">
        <f>+MID(#REF!,26,1)</f>
        <v>#REF!</v>
      </c>
      <c r="AA22" s="410" t="e">
        <f>+MID(#REF!,27,1)</f>
        <v>#REF!</v>
      </c>
      <c r="AB22" s="410" t="e">
        <f>+MID(#REF!,28,1)</f>
        <v>#REF!</v>
      </c>
      <c r="AC22" s="410" t="e">
        <f>+MID(#REF!,29,1)</f>
        <v>#REF!</v>
      </c>
      <c r="AD22" s="410" t="e">
        <f>+MID(#REF!,30,1)</f>
        <v>#REF!</v>
      </c>
      <c r="AE22" s="410" t="e">
        <f>+MID(#REF!,31,1)</f>
        <v>#REF!</v>
      </c>
      <c r="AF22" s="410" t="e">
        <f>+MID(#REF!,32,1)</f>
        <v>#REF!</v>
      </c>
      <c r="AG22" s="410" t="e">
        <f>+MID(#REF!,33,1)</f>
        <v>#REF!</v>
      </c>
      <c r="AH22" s="410" t="e">
        <f>+MID(#REF!,34,1)</f>
        <v>#REF!</v>
      </c>
      <c r="AI22" s="410" t="e">
        <f>+MID(#REF!,35,1)</f>
        <v>#REF!</v>
      </c>
      <c r="AJ22" s="410" t="e">
        <f>+MID(#REF!,36,1)</f>
        <v>#REF!</v>
      </c>
      <c r="AK22" s="409" t="e">
        <f>+MID(#REF!,37,1)</f>
        <v>#REF!</v>
      </c>
      <c r="AL22" s="344"/>
      <c r="AM22" s="344"/>
    </row>
    <row r="23" spans="1:39" s="404" customFormat="1" ht="14.25" customHeight="1" x14ac:dyDescent="0.25">
      <c r="A23" s="408" t="s">
        <v>975</v>
      </c>
      <c r="B23" s="407"/>
      <c r="C23" s="407"/>
      <c r="D23" s="407"/>
      <c r="E23" s="407"/>
      <c r="F23" s="407"/>
      <c r="G23" s="407"/>
      <c r="H23" s="407"/>
      <c r="I23" s="407"/>
      <c r="J23" s="407"/>
      <c r="K23" s="407"/>
      <c r="L23" s="407"/>
      <c r="M23" s="407"/>
      <c r="N23" s="407"/>
      <c r="O23" s="407"/>
      <c r="P23" s="407"/>
      <c r="Q23" s="407"/>
      <c r="R23" s="407"/>
      <c r="S23" s="407"/>
      <c r="T23" s="407"/>
      <c r="U23" s="407"/>
      <c r="V23" s="407"/>
      <c r="W23" s="406"/>
      <c r="X23" s="406"/>
      <c r="Y23" s="406"/>
      <c r="Z23" s="406"/>
      <c r="AA23" s="406"/>
      <c r="AB23" s="406"/>
      <c r="AC23" s="406"/>
      <c r="AD23" s="406"/>
      <c r="AE23" s="406"/>
      <c r="AF23" s="406"/>
      <c r="AG23" s="406"/>
      <c r="AH23" s="406"/>
      <c r="AI23" s="406"/>
      <c r="AJ23" s="406"/>
      <c r="AK23" s="405"/>
    </row>
    <row r="24" spans="1:39" x14ac:dyDescent="0.25">
      <c r="A24" s="400" t="s">
        <v>976</v>
      </c>
      <c r="B24" s="358"/>
      <c r="C24" s="358"/>
      <c r="D24" s="358"/>
      <c r="E24" s="358"/>
      <c r="F24" s="358"/>
      <c r="G24" s="358"/>
      <c r="H24" s="358"/>
      <c r="I24" s="358"/>
      <c r="J24" s="358"/>
      <c r="K24" s="358"/>
      <c r="L24" s="358"/>
      <c r="M24" s="358"/>
      <c r="N24" s="358"/>
      <c r="O24" s="358"/>
      <c r="P24" s="358"/>
      <c r="Q24" s="358"/>
      <c r="R24" s="358"/>
      <c r="S24" s="358"/>
      <c r="T24" s="358"/>
      <c r="U24" s="358"/>
      <c r="V24" s="358"/>
      <c r="W24" s="353"/>
      <c r="X24" s="353"/>
      <c r="Y24" s="353"/>
      <c r="Z24" s="353"/>
      <c r="AA24" s="353"/>
      <c r="AB24" s="358"/>
      <c r="AC24" s="353"/>
      <c r="AD24" s="356" t="s">
        <v>977</v>
      </c>
      <c r="AE24" s="353"/>
      <c r="AF24" s="353"/>
      <c r="AG24" s="353"/>
      <c r="AH24" s="353"/>
      <c r="AI24" s="353"/>
      <c r="AJ24" s="353"/>
      <c r="AK24" s="352"/>
    </row>
    <row r="25" spans="1:39" s="484" customFormat="1" ht="19.5" customHeight="1" x14ac:dyDescent="0.25">
      <c r="A25" s="403" t="e">
        <f>+LEFT(#REF!,1)</f>
        <v>#REF!</v>
      </c>
      <c r="B25" s="395" t="e">
        <f>+MID(#REF!,2,1)</f>
        <v>#REF!</v>
      </c>
      <c r="C25" s="395" t="e">
        <f>+MID(#REF!,3,1)</f>
        <v>#REF!</v>
      </c>
      <c r="D25" s="395" t="e">
        <f>+MID(#REF!,4,1)</f>
        <v>#REF!</v>
      </c>
      <c r="E25" s="395" t="e">
        <f>+MID(#REF!,5,1)</f>
        <v>#REF!</v>
      </c>
      <c r="F25" s="395" t="e">
        <f>+MID(#REF!,6,1)</f>
        <v>#REF!</v>
      </c>
      <c r="G25" s="395" t="e">
        <f>+MID(#REF!,7,1)</f>
        <v>#REF!</v>
      </c>
      <c r="H25" s="395" t="e">
        <f>+MID(#REF!,8,1)</f>
        <v>#REF!</v>
      </c>
      <c r="I25" s="395" t="e">
        <f>+MID(#REF!,9,1)</f>
        <v>#REF!</v>
      </c>
      <c r="J25" s="395" t="e">
        <f>+MID(#REF!,10,1)</f>
        <v>#REF!</v>
      </c>
      <c r="K25" s="395" t="e">
        <f>+MID(#REF!,11,1)</f>
        <v>#REF!</v>
      </c>
      <c r="L25" s="395" t="e">
        <f>+MID(#REF!,12,1)</f>
        <v>#REF!</v>
      </c>
      <c r="M25" s="395" t="e">
        <f>+MID(#REF!,13,1)</f>
        <v>#REF!</v>
      </c>
      <c r="N25" s="395" t="e">
        <f>+MID(#REF!,14,1)</f>
        <v>#REF!</v>
      </c>
      <c r="O25" s="395" t="e">
        <f>+MID(#REF!,15,1)</f>
        <v>#REF!</v>
      </c>
      <c r="P25" s="395" t="e">
        <f>+MID(#REF!,16,1)</f>
        <v>#REF!</v>
      </c>
      <c r="Q25" s="395" t="e">
        <f>+MID(#REF!,17,1)</f>
        <v>#REF!</v>
      </c>
      <c r="R25" s="395" t="e">
        <f>+MID(#REF!,18,1)</f>
        <v>#REF!</v>
      </c>
      <c r="S25" s="395" t="e">
        <f>+MID(#REF!,19,1)</f>
        <v>#REF!</v>
      </c>
      <c r="T25" s="395" t="e">
        <f>+MID(#REF!,20,1)</f>
        <v>#REF!</v>
      </c>
      <c r="U25" s="395" t="e">
        <f>+MID(#REF!,21,1)</f>
        <v>#REF!</v>
      </c>
      <c r="V25" s="395" t="e">
        <f>+MID(#REF!,22,1)</f>
        <v>#REF!</v>
      </c>
      <c r="W25" s="395" t="e">
        <f>+MID(#REF!,23,1)</f>
        <v>#REF!</v>
      </c>
      <c r="X25" s="395" t="e">
        <f>+MID(#REF!,24,1)</f>
        <v>#REF!</v>
      </c>
      <c r="Y25" s="395" t="e">
        <f>+MID(#REF!,25,1)</f>
        <v>#REF!</v>
      </c>
      <c r="Z25" s="395" t="e">
        <f>+MID(#REF!,26,1)</f>
        <v>#REF!</v>
      </c>
      <c r="AA25" s="395" t="e">
        <f>+MID(#REF!,27,1)</f>
        <v>#REF!</v>
      </c>
      <c r="AB25" s="395" t="e">
        <f>+MID(#REF!,28,1)</f>
        <v>#REF!</v>
      </c>
      <c r="AC25" s="397"/>
      <c r="AD25" s="395" t="e">
        <f>+LEFT(#REF!,1)</f>
        <v>#REF!</v>
      </c>
      <c r="AE25" s="395" t="e">
        <f>+MID(#REF!,2,1)</f>
        <v>#REF!</v>
      </c>
      <c r="AF25" s="395" t="e">
        <f>+MID(#REF!,3,1)</f>
        <v>#REF!</v>
      </c>
      <c r="AG25" s="395" t="e">
        <f>+MID(#REF!,4,1)</f>
        <v>#REF!</v>
      </c>
      <c r="AH25" s="395" t="e">
        <f>+MID(#REF!,5,1)</f>
        <v>#REF!</v>
      </c>
      <c r="AI25" s="395" t="e">
        <f>+MID(#REF!,6,1)</f>
        <v>#REF!</v>
      </c>
      <c r="AJ25" s="395" t="e">
        <f>+MID(#REF!,7,1)</f>
        <v>#REF!</v>
      </c>
      <c r="AK25" s="402" t="e">
        <f>+MID(#REF!,8,1)</f>
        <v>#REF!</v>
      </c>
    </row>
    <row r="26" spans="1:39" x14ac:dyDescent="0.25">
      <c r="A26" s="400" t="s">
        <v>978</v>
      </c>
      <c r="B26" s="358"/>
      <c r="C26" s="358"/>
      <c r="D26" s="358"/>
      <c r="E26" s="358"/>
      <c r="F26" s="358"/>
      <c r="G26" s="399" t="s">
        <v>979</v>
      </c>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39" s="484" customFormat="1" ht="19.5" customHeight="1" x14ac:dyDescent="0.25">
      <c r="A27" s="403" t="e">
        <f>+LEFT(#REF!,1)</f>
        <v>#REF!</v>
      </c>
      <c r="B27" s="395" t="e">
        <f>+MID(#REF!,2,1)</f>
        <v>#REF!</v>
      </c>
      <c r="C27" s="395" t="e">
        <f>+MID(#REF!,3,1)</f>
        <v>#REF!</v>
      </c>
      <c r="D27" s="395" t="e">
        <f>+MID(#REF!,4,1)</f>
        <v>#REF!</v>
      </c>
      <c r="E27" s="395" t="e">
        <f>+MID(#REF!,5,1)</f>
        <v>#REF!</v>
      </c>
      <c r="F27" s="395"/>
      <c r="G27" s="395" t="e">
        <f>+LEFT(#REF!,1)</f>
        <v>#REF!</v>
      </c>
      <c r="H27" s="395" t="e">
        <f>+MID(#REF!,2,1)</f>
        <v>#REF!</v>
      </c>
      <c r="I27" s="395" t="e">
        <f>+MID(#REF!,3,1)</f>
        <v>#REF!</v>
      </c>
      <c r="J27" s="395" t="e">
        <f>+MID(#REF!,4,1)</f>
        <v>#REF!</v>
      </c>
      <c r="K27" s="395" t="e">
        <f>+MID(#REF!,5,1)</f>
        <v>#REF!</v>
      </c>
      <c r="L27" s="395" t="e">
        <f>+MID(#REF!,6,1)</f>
        <v>#REF!</v>
      </c>
      <c r="M27" s="395" t="e">
        <f>+MID(#REF!,7,1)</f>
        <v>#REF!</v>
      </c>
      <c r="N27" s="395" t="e">
        <f>+MID(#REF!,8,1)</f>
        <v>#REF!</v>
      </c>
      <c r="O27" s="395" t="e">
        <f>+MID(#REF!,9,1)</f>
        <v>#REF!</v>
      </c>
      <c r="P27" s="395" t="e">
        <f>+MID(#REF!,10,1)</f>
        <v>#REF!</v>
      </c>
      <c r="Q27" s="395" t="e">
        <f>+MID(#REF!,11,1)</f>
        <v>#REF!</v>
      </c>
      <c r="R27" s="395" t="e">
        <f>+MID(#REF!,12,1)</f>
        <v>#REF!</v>
      </c>
      <c r="S27" s="395" t="e">
        <f>+MID(#REF!,13,1)</f>
        <v>#REF!</v>
      </c>
      <c r="T27" s="395" t="e">
        <f>+MID(#REF!,14,1)</f>
        <v>#REF!</v>
      </c>
      <c r="U27" s="395" t="e">
        <f>+MID(#REF!,15,1)</f>
        <v>#REF!</v>
      </c>
      <c r="V27" s="395" t="e">
        <f>+MID(#REF!,16,1)</f>
        <v>#REF!</v>
      </c>
      <c r="W27" s="395" t="e">
        <f>+MID(#REF!,17,1)</f>
        <v>#REF!</v>
      </c>
      <c r="X27" s="395" t="e">
        <f>+MID(#REF!,18,1)</f>
        <v>#REF!</v>
      </c>
      <c r="Y27" s="395" t="e">
        <f>+MID(#REF!,19,1)</f>
        <v>#REF!</v>
      </c>
      <c r="Z27" s="395" t="e">
        <f>+MID(#REF!,20,1)</f>
        <v>#REF!</v>
      </c>
      <c r="AA27" s="395" t="e">
        <f>+MID(#REF!,21,1)</f>
        <v>#REF!</v>
      </c>
      <c r="AB27" s="395" t="e">
        <f>+MID(#REF!,22,1)</f>
        <v>#REF!</v>
      </c>
      <c r="AC27" s="395" t="e">
        <f>+MID(#REF!,23,1)</f>
        <v>#REF!</v>
      </c>
      <c r="AD27" s="395" t="e">
        <f>+MID(#REF!,24,1)</f>
        <v>#REF!</v>
      </c>
      <c r="AE27" s="395" t="e">
        <f>+MID(#REF!,25,1)</f>
        <v>#REF!</v>
      </c>
      <c r="AF27" s="395" t="e">
        <f>+MID(#REF!,26,1)</f>
        <v>#REF!</v>
      </c>
      <c r="AG27" s="395" t="e">
        <f>+MID(#REF!,27,1)</f>
        <v>#REF!</v>
      </c>
      <c r="AH27" s="395" t="e">
        <f>+MID(#REF!,28,1)</f>
        <v>#REF!</v>
      </c>
      <c r="AI27" s="395" t="e">
        <f>+MID(#REF!,29,1)</f>
        <v>#REF!</v>
      </c>
      <c r="AJ27" s="395" t="e">
        <f>+MID(#REF!,30,1)</f>
        <v>#REF!</v>
      </c>
      <c r="AK27" s="402" t="e">
        <f>+MID(#REF!,31,1)</f>
        <v>#REF!</v>
      </c>
    </row>
    <row r="28" spans="1:39" x14ac:dyDescent="0.25">
      <c r="A28" s="400" t="s">
        <v>980</v>
      </c>
      <c r="B28" s="358"/>
      <c r="C28" s="358"/>
      <c r="D28" s="358"/>
      <c r="E28" s="358"/>
      <c r="F28" s="358"/>
      <c r="G28" s="399"/>
      <c r="H28" s="399"/>
      <c r="I28" s="399"/>
      <c r="J28" s="399"/>
      <c r="K28" s="399"/>
      <c r="L28" s="399"/>
      <c r="M28" s="399"/>
      <c r="N28" s="358"/>
      <c r="O28" s="399" t="s">
        <v>981</v>
      </c>
      <c r="P28" s="399"/>
      <c r="Q28" s="399"/>
      <c r="R28" s="399"/>
      <c r="S28" s="399"/>
      <c r="T28" s="399"/>
      <c r="U28" s="399"/>
      <c r="V28" s="399"/>
      <c r="W28" s="399"/>
      <c r="X28" s="399"/>
      <c r="Y28" s="399"/>
      <c r="Z28" s="399"/>
      <c r="AA28" s="399"/>
      <c r="AB28" s="399"/>
      <c r="AC28" s="399"/>
      <c r="AD28" s="399"/>
      <c r="AE28" s="353"/>
      <c r="AF28" s="353"/>
      <c r="AG28" s="353"/>
      <c r="AH28" s="353"/>
      <c r="AI28" s="353"/>
      <c r="AJ28" s="353"/>
      <c r="AK28" s="352"/>
    </row>
    <row r="29" spans="1:39" s="484" customFormat="1" ht="19.5" customHeight="1" x14ac:dyDescent="0.25">
      <c r="A29" s="398">
        <v>0</v>
      </c>
      <c r="B29" s="395" t="e">
        <f>+LEFT(#REF!,1)</f>
        <v>#REF!</v>
      </c>
      <c r="C29" s="395" t="e">
        <f>+MID(#REF!,2,1)</f>
        <v>#REF!</v>
      </c>
      <c r="D29" s="395" t="e">
        <f>+MID(#REF!,3,1)</f>
        <v>#REF!</v>
      </c>
      <c r="E29" s="395" t="s">
        <v>982</v>
      </c>
      <c r="F29" s="395" t="e">
        <f>+LEFT(#REF!,1)</f>
        <v>#REF!</v>
      </c>
      <c r="G29" s="395" t="e">
        <f>+MID(#REF!,2,1)</f>
        <v>#REF!</v>
      </c>
      <c r="H29" s="395" t="e">
        <f>+MID(#REF!,3,1)</f>
        <v>#REF!</v>
      </c>
      <c r="I29" s="395" t="e">
        <f>+MID(#REF!,4,1)</f>
        <v>#REF!</v>
      </c>
      <c r="J29" s="395" t="e">
        <f>+MID(#REF!,5,1)</f>
        <v>#REF!</v>
      </c>
      <c r="K29" s="395" t="e">
        <f>+MID(#REF!,6,1)</f>
        <v>#REF!</v>
      </c>
      <c r="L29" s="395" t="e">
        <f>+MID(#REF!,7,1)</f>
        <v>#REF!</v>
      </c>
      <c r="M29" s="395" t="e">
        <f>+MID(#REF!,8,1)</f>
        <v>#REF!</v>
      </c>
      <c r="N29" s="397"/>
      <c r="O29" s="396">
        <v>0</v>
      </c>
      <c r="P29" s="395" t="e">
        <f>+LEFT(#REF!,1)</f>
        <v>#REF!</v>
      </c>
      <c r="Q29" s="395" t="e">
        <f>+MID(#REF!,2,1)</f>
        <v>#REF!</v>
      </c>
      <c r="R29" s="395" t="e">
        <f>+MID(#REF!,3,1)</f>
        <v>#REF!</v>
      </c>
      <c r="S29" s="395" t="s">
        <v>982</v>
      </c>
      <c r="T29" s="395" t="e">
        <f>+LEFT(#REF!,1)</f>
        <v>#REF!</v>
      </c>
      <c r="U29" s="395" t="e">
        <f>+MID(#REF!,2,1)</f>
        <v>#REF!</v>
      </c>
      <c r="V29" s="395" t="e">
        <f>+MID(#REF!,3,1)</f>
        <v>#REF!</v>
      </c>
      <c r="W29" s="395" t="e">
        <f>+MID(#REF!,4,1)</f>
        <v>#REF!</v>
      </c>
      <c r="X29" s="395" t="e">
        <f>+MID(#REF!,5,1)</f>
        <v>#REF!</v>
      </c>
      <c r="Y29" s="395" t="e">
        <f>+MID(#REF!,6,1)</f>
        <v>#REF!</v>
      </c>
      <c r="Z29" s="395" t="e">
        <f>+MID(#REF!,7,1)</f>
        <v>#REF!</v>
      </c>
      <c r="AA29" s="395" t="e">
        <f>+MID(#REF!,8,1)</f>
        <v>#REF!</v>
      </c>
      <c r="AB29" s="395"/>
      <c r="AC29" s="395"/>
      <c r="AD29" s="395"/>
      <c r="AE29" s="353"/>
      <c r="AF29" s="353"/>
      <c r="AG29" s="353"/>
      <c r="AH29" s="353"/>
      <c r="AI29" s="353"/>
      <c r="AJ29" s="353"/>
      <c r="AK29" s="352"/>
    </row>
    <row r="30" spans="1:39" s="345" customFormat="1" x14ac:dyDescent="0.25">
      <c r="A30" s="357" t="s">
        <v>984</v>
      </c>
      <c r="B30" s="356"/>
      <c r="C30" s="356"/>
      <c r="D30" s="356"/>
      <c r="E30" s="356"/>
      <c r="F30" s="356"/>
      <c r="G30" s="356"/>
      <c r="H30" s="356"/>
      <c r="I30" s="356"/>
      <c r="J30" s="356"/>
      <c r="K30" s="356"/>
      <c r="L30" s="356"/>
      <c r="M30" s="356"/>
      <c r="N30" s="356"/>
      <c r="O30" s="356"/>
      <c r="P30" s="356"/>
      <c r="Q30" s="356"/>
      <c r="R30" s="356"/>
      <c r="S30" s="356"/>
      <c r="T30" s="356"/>
      <c r="U30" s="356"/>
      <c r="V30" s="356"/>
      <c r="W30" s="353"/>
      <c r="X30" s="353"/>
      <c r="Y30" s="353"/>
      <c r="Z30" s="353"/>
      <c r="AA30" s="353"/>
      <c r="AB30" s="353"/>
      <c r="AC30" s="353"/>
      <c r="AD30" s="353"/>
      <c r="AE30" s="353"/>
      <c r="AF30" s="353"/>
      <c r="AG30" s="353"/>
      <c r="AH30" s="353"/>
      <c r="AI30" s="353"/>
      <c r="AJ30" s="353"/>
      <c r="AK30" s="352"/>
    </row>
    <row r="31" spans="1:39" s="484" customFormat="1" ht="19.5" customHeight="1" thickBot="1" x14ac:dyDescent="0.3">
      <c r="A31" s="394" t="e">
        <f>+LEFT(#REF!,1)</f>
        <v>#REF!</v>
      </c>
      <c r="B31" s="393" t="e">
        <f>+MID(#REF!,2,1)</f>
        <v>#REF!</v>
      </c>
      <c r="C31" s="393" t="e">
        <f>+MID(#REF!,3,1)</f>
        <v>#REF!</v>
      </c>
      <c r="D31" s="393" t="e">
        <f>+MID(#REF!,4,1)</f>
        <v>#REF!</v>
      </c>
      <c r="E31" s="393" t="e">
        <f>+MID(#REF!,5,1)</f>
        <v>#REF!</v>
      </c>
      <c r="F31" s="393" t="e">
        <f>+MID(#REF!,6,1)</f>
        <v>#REF!</v>
      </c>
      <c r="G31" s="393" t="e">
        <f>+MID(#REF!,7,1)</f>
        <v>#REF!</v>
      </c>
      <c r="H31" s="393" t="e">
        <f>+MID(#REF!,8,1)</f>
        <v>#REF!</v>
      </c>
      <c r="I31" s="393" t="e">
        <f>+MID(#REF!,9,1)</f>
        <v>#REF!</v>
      </c>
      <c r="J31" s="393" t="e">
        <f>+MID(#REF!,10,1)</f>
        <v>#REF!</v>
      </c>
      <c r="K31" s="393" t="e">
        <f>+MID(#REF!,11,1)</f>
        <v>#REF!</v>
      </c>
      <c r="L31" s="393" t="e">
        <f>+MID(#REF!,12,1)</f>
        <v>#REF!</v>
      </c>
      <c r="M31" s="393" t="e">
        <f>+MID(#REF!,13,1)</f>
        <v>#REF!</v>
      </c>
      <c r="N31" s="393" t="e">
        <f>+MID(#REF!,14,1)</f>
        <v>#REF!</v>
      </c>
      <c r="O31" s="393" t="e">
        <f>+MID(#REF!,15,1)</f>
        <v>#REF!</v>
      </c>
      <c r="P31" s="393" t="e">
        <f>+MID(#REF!,16,1)</f>
        <v>#REF!</v>
      </c>
      <c r="Q31" s="393" t="e">
        <f>+MID(#REF!,17,1)</f>
        <v>#REF!</v>
      </c>
      <c r="R31" s="393" t="e">
        <f>+MID(#REF!,18,1)</f>
        <v>#REF!</v>
      </c>
      <c r="S31" s="393" t="e">
        <f>+MID(#REF!,19,1)</f>
        <v>#REF!</v>
      </c>
      <c r="T31" s="393" t="e">
        <f>+MID(#REF!,20,1)</f>
        <v>#REF!</v>
      </c>
      <c r="U31" s="393" t="e">
        <f>+MID(#REF!,21,1)</f>
        <v>#REF!</v>
      </c>
      <c r="V31" s="393" t="e">
        <f>+MID(#REF!,22,1)</f>
        <v>#REF!</v>
      </c>
      <c r="W31" s="393" t="e">
        <f>+MID(#REF!,23,1)</f>
        <v>#REF!</v>
      </c>
      <c r="X31" s="393" t="e">
        <f>+MID(#REF!,24,1)</f>
        <v>#REF!</v>
      </c>
      <c r="Y31" s="393" t="e">
        <f>+MID(#REF!,25,1)</f>
        <v>#REF!</v>
      </c>
      <c r="Z31" s="393" t="e">
        <f>+MID(#REF!,26,1)</f>
        <v>#REF!</v>
      </c>
      <c r="AA31" s="393" t="e">
        <f>+MID(#REF!,27,1)</f>
        <v>#REF!</v>
      </c>
      <c r="AB31" s="393" t="e">
        <f>+MID(#REF!,28,1)</f>
        <v>#REF!</v>
      </c>
      <c r="AC31" s="393" t="e">
        <f>+MID(#REF!,29,1)</f>
        <v>#REF!</v>
      </c>
      <c r="AD31" s="393" t="e">
        <f>+MID(#REF!,30,1)</f>
        <v>#REF!</v>
      </c>
      <c r="AE31" s="393" t="e">
        <f>+MID(#REF!,31,1)</f>
        <v>#REF!</v>
      </c>
      <c r="AF31" s="393" t="e">
        <f>+MID(#REF!,32,1)</f>
        <v>#REF!</v>
      </c>
      <c r="AG31" s="393" t="e">
        <f>+MID(#REF!,33,1)</f>
        <v>#REF!</v>
      </c>
      <c r="AH31" s="393" t="e">
        <f>+MID(#REF!,34,1)</f>
        <v>#REF!</v>
      </c>
      <c r="AI31" s="393" t="e">
        <f>+MID(#REF!,35,1)</f>
        <v>#REF!</v>
      </c>
      <c r="AJ31" s="393" t="e">
        <f>+MID(#REF!,36,1)</f>
        <v>#REF!</v>
      </c>
      <c r="AK31" s="392" t="e">
        <f>+MID(#REF!,37,1)</f>
        <v>#REF!</v>
      </c>
    </row>
    <row r="32" spans="1:39" s="345" customFormat="1" ht="4.5" customHeight="1" thickBot="1" x14ac:dyDescent="0.3">
      <c r="W32" s="346"/>
      <c r="X32" s="346"/>
      <c r="Y32" s="346"/>
      <c r="Z32" s="346"/>
      <c r="AA32" s="346"/>
      <c r="AB32" s="346"/>
      <c r="AC32" s="346"/>
      <c r="AD32" s="346"/>
      <c r="AE32" s="346"/>
      <c r="AF32" s="346"/>
      <c r="AG32" s="346"/>
      <c r="AH32" s="346"/>
      <c r="AI32" s="346"/>
      <c r="AJ32" s="346"/>
      <c r="AK32" s="346"/>
    </row>
    <row r="33" spans="1:41" s="388" customFormat="1" ht="12.75" customHeight="1" x14ac:dyDescent="0.25">
      <c r="A33" s="391" t="s">
        <v>985</v>
      </c>
      <c r="B33" s="390"/>
      <c r="C33" s="390"/>
      <c r="D33" s="390"/>
      <c r="E33" s="390"/>
      <c r="F33" s="390"/>
      <c r="G33" s="390"/>
      <c r="H33" s="390"/>
      <c r="I33" s="390"/>
      <c r="J33" s="390"/>
      <c r="K33" s="389"/>
      <c r="L33" s="1411" t="s">
        <v>988</v>
      </c>
      <c r="M33" s="1412"/>
      <c r="N33" s="1412"/>
      <c r="O33" s="1412"/>
      <c r="P33" s="1412"/>
      <c r="Q33" s="1412"/>
      <c r="R33" s="1412"/>
      <c r="S33" s="1412"/>
      <c r="T33" s="1413"/>
      <c r="U33" s="1306" t="s">
        <v>987</v>
      </c>
      <c r="V33" s="1306"/>
      <c r="W33" s="1306"/>
      <c r="X33" s="1306"/>
      <c r="Y33" s="1306"/>
      <c r="Z33" s="1306"/>
      <c r="AA33" s="1306"/>
      <c r="AB33" s="1307"/>
      <c r="AC33" s="1411" t="s">
        <v>986</v>
      </c>
      <c r="AD33" s="1412"/>
      <c r="AE33" s="1412"/>
      <c r="AF33" s="1412"/>
      <c r="AG33" s="1412"/>
      <c r="AH33" s="1412"/>
      <c r="AI33" s="1412"/>
      <c r="AJ33" s="1412"/>
      <c r="AK33" s="1417"/>
    </row>
    <row r="34" spans="1:41" s="345" customFormat="1" ht="19.5" customHeight="1" x14ac:dyDescent="0.25">
      <c r="A34" s="374" t="e">
        <f>LEFT(TEXT(#REF!,"dd.m.yyyy"),1)</f>
        <v>#REF!</v>
      </c>
      <c r="B34" s="373" t="e">
        <f>MID(TEXT(#REF!,"dd.mm.yyyy"),2,1)</f>
        <v>#REF!</v>
      </c>
      <c r="C34" s="372" t="s">
        <v>953</v>
      </c>
      <c r="D34" s="373" t="e">
        <f>MID(TEXT(#REF!,"dd.mm.yyyy"),4,1)</f>
        <v>#REF!</v>
      </c>
      <c r="E34" s="373" t="e">
        <f>MID(TEXT(#REF!,"dd.mm.yyyy"),5,1)</f>
        <v>#REF!</v>
      </c>
      <c r="F34" s="372" t="s">
        <v>953</v>
      </c>
      <c r="G34" s="371" t="e">
        <f>MID(TEXT(#REF!,"dd.mm.yyyy"),7,1)</f>
        <v>#REF!</v>
      </c>
      <c r="H34" s="371" t="e">
        <f>MID(TEXT(#REF!,"dd.mm.yyyy"),8,1)</f>
        <v>#REF!</v>
      </c>
      <c r="I34" s="371" t="e">
        <f>MID(TEXT(#REF!,"dd.mm.yyyy"),9,1)</f>
        <v>#REF!</v>
      </c>
      <c r="J34" s="371" t="e">
        <f>MID(TEXT(#REF!,"dd.mm.yyyy"),10,1)</f>
        <v>#REF!</v>
      </c>
      <c r="K34" s="387"/>
      <c r="L34" s="1414"/>
      <c r="M34" s="1415"/>
      <c r="N34" s="1415"/>
      <c r="O34" s="1415"/>
      <c r="P34" s="1415"/>
      <c r="Q34" s="1415"/>
      <c r="R34" s="1415"/>
      <c r="S34" s="1415"/>
      <c r="T34" s="1416"/>
      <c r="U34" s="1309"/>
      <c r="V34" s="1309"/>
      <c r="W34" s="1309"/>
      <c r="X34" s="1309"/>
      <c r="Y34" s="1309"/>
      <c r="Z34" s="1309"/>
      <c r="AA34" s="1309"/>
      <c r="AB34" s="1310"/>
      <c r="AC34" s="1414"/>
      <c r="AD34" s="1415"/>
      <c r="AE34" s="1415"/>
      <c r="AF34" s="1415"/>
      <c r="AG34" s="1415"/>
      <c r="AH34" s="1415"/>
      <c r="AI34" s="1415"/>
      <c r="AJ34" s="1415"/>
      <c r="AK34" s="1418"/>
      <c r="AO34" s="483"/>
    </row>
    <row r="35" spans="1:41" s="345" customFormat="1" ht="13.5" customHeight="1" x14ac:dyDescent="0.25">
      <c r="A35" s="386"/>
      <c r="B35" s="385"/>
      <c r="C35" s="385"/>
      <c r="D35" s="385"/>
      <c r="E35" s="385"/>
      <c r="F35" s="385"/>
      <c r="G35" s="384"/>
      <c r="H35" s="384"/>
      <c r="I35" s="384"/>
      <c r="J35" s="384"/>
      <c r="K35" s="383"/>
      <c r="L35" s="1414"/>
      <c r="M35" s="1415"/>
      <c r="N35" s="1415"/>
      <c r="O35" s="1415"/>
      <c r="P35" s="1415"/>
      <c r="Q35" s="1415"/>
      <c r="R35" s="1415"/>
      <c r="S35" s="1415"/>
      <c r="T35" s="1416"/>
      <c r="U35" s="1309"/>
      <c r="V35" s="1309"/>
      <c r="W35" s="1309"/>
      <c r="X35" s="1309"/>
      <c r="Y35" s="1309"/>
      <c r="Z35" s="1309"/>
      <c r="AA35" s="1309"/>
      <c r="AB35" s="1310"/>
      <c r="AC35" s="1414"/>
      <c r="AD35" s="1415"/>
      <c r="AE35" s="1415"/>
      <c r="AF35" s="1415"/>
      <c r="AG35" s="1415"/>
      <c r="AH35" s="1415"/>
      <c r="AI35" s="1415"/>
      <c r="AJ35" s="1415"/>
      <c r="AK35" s="1418"/>
    </row>
    <row r="36" spans="1:41" s="345" customFormat="1" x14ac:dyDescent="0.2">
      <c r="A36" s="357" t="s">
        <v>989</v>
      </c>
      <c r="B36" s="356"/>
      <c r="C36" s="356"/>
      <c r="D36" s="356"/>
      <c r="E36" s="356"/>
      <c r="F36" s="356"/>
      <c r="G36" s="382"/>
      <c r="H36" s="382"/>
      <c r="I36" s="382"/>
      <c r="J36" s="382"/>
      <c r="K36" s="381"/>
      <c r="L36" s="380"/>
      <c r="M36" s="380"/>
      <c r="N36" s="380"/>
      <c r="O36" s="380"/>
      <c r="P36" s="380"/>
      <c r="Q36" s="380"/>
      <c r="R36" s="380"/>
      <c r="S36" s="356"/>
      <c r="T36" s="378"/>
      <c r="U36" s="379"/>
      <c r="V36" s="379"/>
      <c r="W36" s="379"/>
      <c r="X36" s="379"/>
      <c r="Y36" s="379"/>
      <c r="Z36" s="353"/>
      <c r="AA36" s="379"/>
      <c r="AB36" s="378"/>
      <c r="AC36" s="377"/>
      <c r="AD36" s="376"/>
      <c r="AE36" s="376"/>
      <c r="AF36" s="376"/>
      <c r="AG36" s="376"/>
      <c r="AH36" s="376"/>
      <c r="AI36" s="376"/>
      <c r="AJ36" s="376"/>
      <c r="AK36" s="375"/>
    </row>
    <row r="37" spans="1:41" s="345" customFormat="1" ht="19.5" customHeight="1" x14ac:dyDescent="0.25">
      <c r="A37" s="374" t="e">
        <f>IF(#REF!="","",LEFT(TEXT(#REF!,"dd.mm.yyyy"),1))</f>
        <v>#REF!</v>
      </c>
      <c r="B37" s="373" t="e">
        <f>IF(#REF!="","",MID(TEXT(#REF!,"dd.mm.yyyy"),2,1))</f>
        <v>#REF!</v>
      </c>
      <c r="C37" s="372" t="s">
        <v>953</v>
      </c>
      <c r="D37" s="373" t="e">
        <f>IF(#REF!="","",MID(TEXT(#REF!,"dd.mm.yyyy"),4,1))</f>
        <v>#REF!</v>
      </c>
      <c r="E37" s="373" t="e">
        <f>IF(#REF!="","",MID(TEXT(#REF!,"dd.mm.yyyy"),5,1))</f>
        <v>#REF!</v>
      </c>
      <c r="F37" s="372" t="s">
        <v>953</v>
      </c>
      <c r="G37" s="371" t="e">
        <f>IF(#REF!="","",MID(TEXT(#REF!,"dd.mm.yyyy"),7,1))</f>
        <v>#REF!</v>
      </c>
      <c r="H37" s="371" t="e">
        <f>IF(#REF!="","",MID(TEXT(#REF!,"dd.mm.yyyy"),8,1))</f>
        <v>#REF!</v>
      </c>
      <c r="I37" s="371" t="e">
        <f>IF(#REF!="","",MID(TEXT(#REF!,"dd.mm.yyyy"),9,1))</f>
        <v>#REF!</v>
      </c>
      <c r="J37" s="371" t="e">
        <f>IF(#REF!="","",MID(TEXT(#REF!,"dd.mm.yyyy"),10,1))</f>
        <v>#REF!</v>
      </c>
      <c r="K37" s="370"/>
      <c r="L37" s="356"/>
      <c r="M37" s="356"/>
      <c r="N37" s="356"/>
      <c r="O37" s="356"/>
      <c r="P37" s="356"/>
      <c r="Q37" s="356"/>
      <c r="R37" s="356"/>
      <c r="S37" s="356"/>
      <c r="T37" s="482"/>
      <c r="U37" s="356"/>
      <c r="V37" s="353"/>
      <c r="W37" s="353"/>
      <c r="X37" s="353"/>
      <c r="Y37" s="353"/>
      <c r="Z37" s="353"/>
      <c r="AA37" s="353"/>
      <c r="AB37" s="481"/>
      <c r="AC37" s="353"/>
      <c r="AD37" s="353"/>
      <c r="AE37" s="353"/>
      <c r="AF37" s="353"/>
      <c r="AG37" s="353"/>
      <c r="AH37" s="353"/>
      <c r="AI37" s="353"/>
      <c r="AJ37" s="353"/>
      <c r="AK37" s="352"/>
    </row>
    <row r="38" spans="1:41" s="351" customFormat="1" thickBot="1" x14ac:dyDescent="0.3">
      <c r="A38" s="366"/>
      <c r="B38" s="365"/>
      <c r="C38" s="365"/>
      <c r="D38" s="365"/>
      <c r="E38" s="365"/>
      <c r="F38" s="365"/>
      <c r="G38" s="365"/>
      <c r="H38" s="365"/>
      <c r="I38" s="365"/>
      <c r="J38" s="365"/>
      <c r="K38" s="364"/>
      <c r="L38" s="1313" t="e">
        <f>#REF!</f>
        <v>#REF!</v>
      </c>
      <c r="M38" s="1314"/>
      <c r="N38" s="1314"/>
      <c r="O38" s="1314"/>
      <c r="P38" s="1314"/>
      <c r="Q38" s="1314"/>
      <c r="R38" s="1314"/>
      <c r="S38" s="1314"/>
      <c r="T38" s="1315"/>
      <c r="U38" s="1313" t="e">
        <f>#REF!</f>
        <v>#REF!</v>
      </c>
      <c r="V38" s="1314"/>
      <c r="W38" s="1314"/>
      <c r="X38" s="1314"/>
      <c r="Y38" s="1314"/>
      <c r="Z38" s="1314"/>
      <c r="AA38" s="1314"/>
      <c r="AB38" s="1315"/>
      <c r="AC38" s="1316" t="e">
        <f>#REF!</f>
        <v>#REF!</v>
      </c>
      <c r="AD38" s="1314"/>
      <c r="AE38" s="1314"/>
      <c r="AF38" s="1314"/>
      <c r="AG38" s="1314"/>
      <c r="AH38" s="1314"/>
      <c r="AI38" s="1314"/>
      <c r="AJ38" s="1314"/>
      <c r="AK38" s="1317"/>
    </row>
    <row r="39" spans="1:41" s="351" customFormat="1" x14ac:dyDescent="0.25">
      <c r="W39" s="346"/>
      <c r="X39" s="346"/>
      <c r="Y39" s="346"/>
      <c r="Z39" s="346"/>
      <c r="AA39" s="346"/>
      <c r="AB39" s="346"/>
      <c r="AC39" s="346"/>
      <c r="AD39" s="346"/>
      <c r="AE39" s="346"/>
      <c r="AF39" s="346"/>
      <c r="AG39" s="346"/>
      <c r="AH39" s="346"/>
      <c r="AI39" s="346"/>
      <c r="AJ39" s="346"/>
      <c r="AK39" s="346"/>
    </row>
    <row r="40" spans="1:41" s="351" customFormat="1" x14ac:dyDescent="0.25">
      <c r="W40" s="346"/>
      <c r="X40" s="346"/>
      <c r="Y40" s="346"/>
      <c r="Z40" s="346"/>
      <c r="AA40" s="346"/>
      <c r="AB40" s="346"/>
      <c r="AC40" s="346"/>
      <c r="AD40" s="346"/>
      <c r="AE40" s="346"/>
      <c r="AF40" s="346"/>
      <c r="AG40" s="346"/>
      <c r="AH40" s="346"/>
      <c r="AI40" s="346"/>
      <c r="AJ40" s="346"/>
      <c r="AK40" s="346"/>
    </row>
    <row r="41" spans="1:41" s="351" customFormat="1" x14ac:dyDescent="0.25">
      <c r="W41" s="346"/>
      <c r="X41" s="346"/>
      <c r="Y41" s="346"/>
      <c r="Z41" s="346"/>
      <c r="AA41" s="346"/>
      <c r="AB41" s="346"/>
      <c r="AC41" s="346"/>
      <c r="AD41" s="346"/>
      <c r="AE41" s="346"/>
      <c r="AF41" s="346"/>
      <c r="AG41" s="346"/>
      <c r="AH41" s="346"/>
      <c r="AI41" s="346"/>
      <c r="AJ41" s="346"/>
      <c r="AK41" s="346"/>
    </row>
    <row r="42" spans="1:41" ht="13.5" thickBot="1" x14ac:dyDescent="0.3">
      <c r="W42" s="346"/>
      <c r="X42" s="346"/>
      <c r="Y42" s="346"/>
      <c r="Z42" s="346"/>
      <c r="AA42" s="346"/>
      <c r="AB42" s="346"/>
      <c r="AC42" s="346"/>
      <c r="AD42" s="346"/>
      <c r="AE42" s="346"/>
      <c r="AF42" s="346"/>
      <c r="AG42" s="346"/>
      <c r="AH42" s="346"/>
      <c r="AI42" s="346"/>
      <c r="AJ42" s="346"/>
      <c r="AK42" s="346"/>
    </row>
    <row r="43" spans="1:41" s="351" customFormat="1" x14ac:dyDescent="0.25">
      <c r="B43" s="363" t="s">
        <v>990</v>
      </c>
      <c r="C43" s="362"/>
      <c r="D43" s="362"/>
      <c r="E43" s="362"/>
      <c r="F43" s="362"/>
      <c r="G43" s="362"/>
      <c r="H43" s="362"/>
      <c r="I43" s="362"/>
      <c r="J43" s="362"/>
      <c r="K43" s="362"/>
      <c r="L43" s="362"/>
      <c r="M43" s="362"/>
      <c r="N43" s="362"/>
      <c r="O43" s="362"/>
      <c r="P43" s="362"/>
      <c r="Q43" s="362"/>
      <c r="R43" s="362"/>
      <c r="S43" s="362"/>
      <c r="T43" s="362"/>
      <c r="U43" s="362"/>
      <c r="V43" s="362"/>
      <c r="W43" s="361"/>
      <c r="X43" s="361"/>
      <c r="Y43" s="361"/>
      <c r="Z43" s="361"/>
      <c r="AA43" s="361"/>
      <c r="AB43" s="361"/>
      <c r="AC43" s="361"/>
      <c r="AD43" s="361"/>
      <c r="AE43" s="361"/>
      <c r="AF43" s="361"/>
      <c r="AG43" s="361"/>
      <c r="AH43" s="361"/>
      <c r="AI43" s="361"/>
      <c r="AJ43" s="360"/>
      <c r="AK43" s="346"/>
    </row>
    <row r="44" spans="1:41"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41" x14ac:dyDescent="0.25">
      <c r="B45" s="359"/>
      <c r="C45" s="358"/>
      <c r="D45" s="358"/>
      <c r="E45" s="358"/>
      <c r="F45" s="358"/>
      <c r="G45" s="358"/>
      <c r="H45" s="358"/>
      <c r="I45" s="358"/>
      <c r="J45" s="358"/>
      <c r="K45" s="358"/>
      <c r="L45" s="358"/>
      <c r="M45" s="358"/>
      <c r="N45" s="358"/>
      <c r="O45" s="358"/>
      <c r="P45" s="358"/>
      <c r="Q45" s="358"/>
      <c r="R45" s="358"/>
      <c r="S45" s="358"/>
      <c r="T45" s="358"/>
      <c r="U45" s="358"/>
      <c r="V45" s="358"/>
      <c r="W45" s="353"/>
      <c r="X45" s="353"/>
      <c r="Y45" s="353"/>
      <c r="Z45" s="353"/>
      <c r="AA45" s="353"/>
      <c r="AB45" s="353"/>
      <c r="AC45" s="353"/>
      <c r="AD45" s="353"/>
      <c r="AE45" s="353"/>
      <c r="AF45" s="353"/>
      <c r="AG45" s="353"/>
      <c r="AH45" s="353"/>
      <c r="AI45" s="353"/>
      <c r="AJ45" s="352"/>
      <c r="AK45" s="346"/>
    </row>
    <row r="46" spans="1:41"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41"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41"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1:39"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1:39"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1:39"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1:39"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1:39" s="345" customFormat="1" ht="13.5" thickBot="1" x14ac:dyDescent="0.3">
      <c r="B53" s="350"/>
      <c r="C53" s="349"/>
      <c r="D53" s="349"/>
      <c r="E53" s="349"/>
      <c r="F53" s="349"/>
      <c r="G53" s="349" t="s">
        <v>991</v>
      </c>
      <c r="H53" s="349"/>
      <c r="I53" s="349"/>
      <c r="J53" s="349"/>
      <c r="K53" s="349"/>
      <c r="L53" s="349"/>
      <c r="M53" s="349"/>
      <c r="N53" s="349"/>
      <c r="O53" s="349"/>
      <c r="P53" s="349"/>
      <c r="Q53" s="349"/>
      <c r="R53" s="349"/>
      <c r="S53" s="349"/>
      <c r="T53" s="349"/>
      <c r="U53" s="349" t="s">
        <v>992</v>
      </c>
      <c r="V53" s="349"/>
      <c r="W53" s="348"/>
      <c r="X53" s="348"/>
      <c r="Y53" s="348"/>
      <c r="Z53" s="348"/>
      <c r="AA53" s="348"/>
      <c r="AB53" s="348"/>
      <c r="AC53" s="348"/>
      <c r="AD53" s="348"/>
      <c r="AE53" s="348"/>
      <c r="AF53" s="348"/>
      <c r="AG53" s="348"/>
      <c r="AH53" s="348"/>
      <c r="AI53" s="348"/>
      <c r="AJ53" s="347"/>
      <c r="AK53" s="346"/>
    </row>
    <row r="55" spans="1:39" x14ac:dyDescent="0.25">
      <c r="A55" s="454"/>
      <c r="B55" s="454"/>
      <c r="C55" s="455"/>
      <c r="D55" s="454"/>
      <c r="E55" s="454"/>
      <c r="F55" s="454"/>
      <c r="G55" s="454"/>
      <c r="H55" s="454"/>
      <c r="I55" s="454"/>
      <c r="J55" s="454"/>
      <c r="K55" s="454"/>
      <c r="L55" s="454"/>
      <c r="M55" s="454"/>
      <c r="N55" s="454"/>
      <c r="O55" s="454"/>
      <c r="P55" s="454"/>
      <c r="Q55" s="454"/>
      <c r="R55" s="454"/>
      <c r="S55" s="454"/>
      <c r="T55" s="454"/>
      <c r="U55" s="454"/>
      <c r="V55" s="454"/>
      <c r="W55" s="454"/>
      <c r="X55" s="454"/>
      <c r="Y55" s="454"/>
      <c r="Z55" s="454"/>
      <c r="AA55" s="454"/>
      <c r="AB55" s="454"/>
      <c r="AC55" s="454"/>
      <c r="AD55" s="454"/>
      <c r="AE55" s="454"/>
      <c r="AF55" s="454"/>
      <c r="AG55" s="454"/>
      <c r="AH55" s="454"/>
      <c r="AI55" s="454"/>
      <c r="AJ55" s="454"/>
      <c r="AK55" s="454"/>
      <c r="AL55" s="454"/>
      <c r="AM55" s="454"/>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40625" defaultRowHeight="12.75" x14ac:dyDescent="0.25"/>
  <cols>
    <col min="1" max="37" width="2.5703125" style="344" customWidth="1"/>
    <col min="38" max="38" width="0.140625" style="344" customWidth="1"/>
    <col min="39" max="39" width="2" style="344" customWidth="1"/>
    <col min="40" max="40" width="0.42578125" style="344" customWidth="1"/>
    <col min="41" max="41" width="2.5703125" style="344" customWidth="1"/>
    <col min="42" max="42" width="9.140625" style="344"/>
    <col min="43" max="45" width="2.5703125" style="344" customWidth="1"/>
    <col min="46" max="46" width="7.7109375" style="344" customWidth="1"/>
    <col min="47" max="61" width="2.5703125" style="344" customWidth="1"/>
    <col min="62" max="16384" width="9.140625" style="344"/>
  </cols>
  <sheetData>
    <row r="1" spans="1:37" s="454" customFormat="1" ht="10.5" customHeight="1" thickBot="1" x14ac:dyDescent="0.3">
      <c r="B1" s="616"/>
      <c r="C1" s="616" t="s">
        <v>951</v>
      </c>
      <c r="N1" s="1409" t="s">
        <v>1362</v>
      </c>
      <c r="O1" s="1409"/>
      <c r="P1" s="1409"/>
      <c r="Q1" s="1409"/>
      <c r="R1" s="1409"/>
      <c r="S1" s="1409"/>
      <c r="T1" s="1409"/>
      <c r="U1" s="1409"/>
      <c r="V1" s="1409"/>
      <c r="W1" s="1409"/>
      <c r="X1" s="1419"/>
    </row>
    <row r="2" spans="1:37" s="351" customFormat="1" ht="21" customHeight="1" thickBot="1" x14ac:dyDescent="0.3">
      <c r="B2" s="618"/>
      <c r="C2" s="619" t="s">
        <v>1363</v>
      </c>
      <c r="D2" s="619"/>
      <c r="E2" s="619"/>
      <c r="F2" s="619"/>
      <c r="G2" s="619"/>
      <c r="H2" s="619"/>
      <c r="I2" s="619"/>
      <c r="J2" s="620"/>
      <c r="K2" s="619"/>
      <c r="L2" s="619"/>
      <c r="M2" s="621"/>
      <c r="N2" s="1409"/>
      <c r="O2" s="1409"/>
      <c r="P2" s="1409"/>
      <c r="Q2" s="1409" t="s">
        <v>1362</v>
      </c>
      <c r="R2" s="1409"/>
      <c r="S2" s="1409"/>
      <c r="T2" s="1409"/>
      <c r="U2" s="1409"/>
      <c r="V2" s="1409"/>
      <c r="W2" s="1409"/>
      <c r="X2" s="1419"/>
    </row>
    <row r="3" spans="1:37" ht="13.5" customHeight="1" thickBot="1" x14ac:dyDescent="0.3">
      <c r="N3" s="1420"/>
      <c r="O3" s="1420"/>
      <c r="P3" s="1420"/>
      <c r="Q3" s="1420"/>
      <c r="R3" s="1420"/>
      <c r="S3" s="1420"/>
      <c r="T3" s="1420"/>
      <c r="U3" s="1420"/>
      <c r="V3" s="1420"/>
      <c r="W3" s="1420"/>
      <c r="X3" s="1421"/>
    </row>
    <row r="4" spans="1:37" ht="28.5" customHeight="1" thickBot="1" x14ac:dyDescent="0.3">
      <c r="J4" s="1422" t="s">
        <v>1364</v>
      </c>
      <c r="K4" s="1423"/>
      <c r="L4" s="448" t="e">
        <f>+MID(#REF!,1,1)</f>
        <v>#REF!</v>
      </c>
      <c r="M4" s="448" t="e">
        <f>+MID(#REF!,2,1)</f>
        <v>#REF!</v>
      </c>
      <c r="N4" s="448" t="s">
        <v>953</v>
      </c>
      <c r="O4" s="448" t="e">
        <f>LEFT(#REF!,1)</f>
        <v>#REF!</v>
      </c>
      <c r="P4" s="448" t="e">
        <f>RIGHT(#REF!,1)</f>
        <v>#REF!</v>
      </c>
      <c r="Q4" s="448" t="s">
        <v>953</v>
      </c>
      <c r="R4" s="448" t="e">
        <f>+LEFT(#REF!,1)</f>
        <v>#REF!</v>
      </c>
      <c r="S4" s="448" t="e">
        <f>+MID(#REF!,2,1)</f>
        <v>#REF!</v>
      </c>
      <c r="T4" s="448" t="e">
        <f>+MID(#REF!,3,1)</f>
        <v>#REF!</v>
      </c>
      <c r="U4" s="448" t="e">
        <f>+MID(#REF!,4,1)</f>
        <v>#REF!</v>
      </c>
      <c r="V4" s="623"/>
      <c r="W4" s="446" t="s">
        <v>1365</v>
      </c>
      <c r="X4" s="446"/>
      <c r="Y4" s="446"/>
      <c r="Z4" s="446"/>
      <c r="AA4" s="445"/>
    </row>
    <row r="5" spans="1:37" ht="7.5" customHeight="1" thickBot="1" x14ac:dyDescent="0.3"/>
    <row r="6" spans="1:37" s="441" customFormat="1" ht="14.25" customHeight="1" x14ac:dyDescent="0.25">
      <c r="A6" s="444" t="s">
        <v>1733</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345" customFormat="1" ht="15" customHeight="1" x14ac:dyDescent="0.25">
      <c r="A7" s="357" t="s">
        <v>1475</v>
      </c>
      <c r="B7" s="356"/>
      <c r="C7" s="356"/>
      <c r="D7" s="356"/>
      <c r="E7" s="356"/>
      <c r="F7" s="356"/>
      <c r="G7" s="356"/>
      <c r="H7" s="356"/>
      <c r="I7" s="356"/>
      <c r="J7" s="356"/>
      <c r="K7" s="356"/>
      <c r="L7" s="356"/>
      <c r="M7" s="356"/>
      <c r="N7" s="356"/>
      <c r="O7" s="356"/>
      <c r="P7" s="356"/>
      <c r="Q7" s="356"/>
      <c r="R7" s="356"/>
      <c r="S7" s="440"/>
      <c r="T7" s="356"/>
      <c r="U7" s="356"/>
      <c r="V7" s="356"/>
      <c r="W7" s="356"/>
      <c r="X7" s="356"/>
      <c r="Y7" s="356"/>
      <c r="Z7" s="356"/>
      <c r="AA7" s="356"/>
      <c r="AB7" s="356"/>
      <c r="AC7" s="356"/>
      <c r="AD7" s="356"/>
      <c r="AE7" s="356"/>
      <c r="AF7" s="356"/>
      <c r="AG7" s="356"/>
      <c r="AH7" s="356"/>
      <c r="AI7" s="356"/>
      <c r="AJ7" s="356"/>
      <c r="AK7" s="440"/>
    </row>
    <row r="8" spans="1:37" s="436" customFormat="1" ht="18" customHeight="1" thickBot="1" x14ac:dyDescent="0.3">
      <c r="A8" s="439" t="s">
        <v>1366</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7" s="416" customFormat="1" ht="3.75" customHeight="1" thickBot="1" x14ac:dyDescent="0.3">
      <c r="AF9" s="419"/>
      <c r="AG9" s="419"/>
    </row>
    <row r="10" spans="1:37" s="416" customFormat="1" ht="14.25" customHeight="1" x14ac:dyDescent="0.25">
      <c r="A10" s="418" t="s">
        <v>1367</v>
      </c>
      <c r="B10" s="417"/>
      <c r="C10" s="417"/>
      <c r="D10" s="417"/>
      <c r="E10" s="417"/>
      <c r="F10" s="417"/>
      <c r="G10" s="417"/>
      <c r="H10" s="417"/>
      <c r="I10" s="361"/>
      <c r="J10" s="360"/>
      <c r="K10" s="434" t="s">
        <v>1368</v>
      </c>
      <c r="L10" s="417"/>
      <c r="M10" s="435"/>
      <c r="N10" s="435"/>
      <c r="O10" s="435"/>
      <c r="P10" s="417"/>
      <c r="Q10" s="434" t="s">
        <v>1368</v>
      </c>
      <c r="R10" s="417"/>
      <c r="S10" s="361"/>
      <c r="T10" s="417"/>
      <c r="U10" s="417"/>
      <c r="V10" s="433"/>
      <c r="W10" s="417"/>
      <c r="X10" s="417"/>
      <c r="Y10" s="417"/>
      <c r="Z10" s="417"/>
      <c r="AA10" s="417"/>
      <c r="AB10" s="417"/>
      <c r="AC10" s="417"/>
      <c r="AD10" s="434" t="s">
        <v>1369</v>
      </c>
      <c r="AE10" s="434"/>
      <c r="AF10" s="434"/>
      <c r="AG10" s="434" t="s">
        <v>1370</v>
      </c>
      <c r="AH10" s="417"/>
      <c r="AI10" s="417"/>
      <c r="AJ10" s="417"/>
      <c r="AK10" s="433"/>
    </row>
    <row r="11" spans="1:37" s="416" customFormat="1" ht="19.5" customHeight="1" x14ac:dyDescent="0.2">
      <c r="A11" s="430" t="e">
        <f>LEFT(#REF!,1)</f>
        <v>#REF!</v>
      </c>
      <c r="B11" s="395" t="e">
        <f>MID(#REF!,2,1)</f>
        <v>#REF!</v>
      </c>
      <c r="C11" s="395" t="e">
        <f>MID(#REF!,3,1)</f>
        <v>#REF!</v>
      </c>
      <c r="D11" s="395" t="e">
        <f>MID(#REF!,4,1)</f>
        <v>#REF!</v>
      </c>
      <c r="E11" s="395" t="e">
        <f>MID(#REF!,5,1)</f>
        <v>#REF!</v>
      </c>
      <c r="F11" s="395" t="e">
        <f>MID(#REF!,6,1)</f>
        <v>#REF!</v>
      </c>
      <c r="G11" s="395" t="e">
        <f>MID(#REF!,7,1)</f>
        <v>#REF!</v>
      </c>
      <c r="H11" s="395" t="e">
        <f>MID(#REF!,8,1)</f>
        <v>#REF!</v>
      </c>
      <c r="I11" s="395" t="e">
        <f>MID(#REF!,9,1)</f>
        <v>#REF!</v>
      </c>
      <c r="J11" s="402" t="e">
        <f>MID(#REF!,10,1)</f>
        <v>#REF!</v>
      </c>
      <c r="K11" s="353"/>
      <c r="L11" s="419"/>
      <c r="M11" s="419"/>
      <c r="N11" s="419"/>
      <c r="O11" s="419"/>
      <c r="P11" s="419"/>
      <c r="Q11" s="419"/>
      <c r="R11" s="419"/>
      <c r="S11" s="419"/>
      <c r="T11" s="419"/>
      <c r="U11" s="419"/>
      <c r="V11" s="425"/>
      <c r="W11" s="424" t="s">
        <v>1371</v>
      </c>
      <c r="X11" s="419"/>
      <c r="Y11" s="419"/>
      <c r="Z11" s="419"/>
      <c r="AA11" s="419"/>
      <c r="AB11" s="424" t="s">
        <v>1372</v>
      </c>
      <c r="AC11" s="419"/>
      <c r="AD11" s="395" t="e">
        <f>MID(#REF!,1,1)</f>
        <v>#REF!</v>
      </c>
      <c r="AE11" s="395" t="e">
        <f>MID(#REF!,2,1)</f>
        <v>#REF!</v>
      </c>
      <c r="AF11" s="395"/>
      <c r="AG11" s="395" t="e">
        <f>MID(#REF!,1,1)</f>
        <v>#REF!</v>
      </c>
      <c r="AH11" s="395" t="e">
        <f>MID(#REF!,2,1)</f>
        <v>#REF!</v>
      </c>
      <c r="AI11" s="395" t="e">
        <f>MID(#REF!,3,1)</f>
        <v>#REF!</v>
      </c>
      <c r="AJ11" s="395" t="e">
        <f>MID(#REF!,4,1)</f>
        <v>#REF!</v>
      </c>
      <c r="AK11" s="425"/>
    </row>
    <row r="12" spans="1:37" s="416" customFormat="1" ht="19.5" customHeight="1" x14ac:dyDescent="0.25">
      <c r="A12" s="357" t="s">
        <v>1373</v>
      </c>
      <c r="B12" s="419"/>
      <c r="C12" s="419"/>
      <c r="D12" s="419"/>
      <c r="E12" s="419"/>
      <c r="F12" s="419"/>
      <c r="G12" s="419"/>
      <c r="H12" s="353"/>
      <c r="I12" s="353"/>
      <c r="J12" s="352"/>
      <c r="K12" s="353"/>
      <c r="L12" s="432" t="e">
        <f>IF(#REF!="x","x"," ")</f>
        <v>#REF!</v>
      </c>
      <c r="M12" s="424" t="s">
        <v>1374</v>
      </c>
      <c r="N12" s="426"/>
      <c r="O12" s="426"/>
      <c r="P12" s="426"/>
      <c r="Q12" s="426"/>
      <c r="R12" s="432" t="e">
        <f>IF(#REF!="x","x"," ")</f>
        <v>#REF!</v>
      </c>
      <c r="S12" s="424" t="s">
        <v>1375</v>
      </c>
      <c r="T12" s="419"/>
      <c r="U12" s="419"/>
      <c r="V12" s="425"/>
      <c r="W12" s="624"/>
      <c r="X12" s="625"/>
      <c r="Y12" s="625"/>
      <c r="Z12" s="625"/>
      <c r="AA12" s="625"/>
      <c r="AB12" s="626" t="s">
        <v>1376</v>
      </c>
      <c r="AC12" s="625"/>
      <c r="AD12" s="627" t="e">
        <f>MID(#REF!,1,1)</f>
        <v>#REF!</v>
      </c>
      <c r="AE12" s="627" t="e">
        <f>MID(#REF!,2,1)</f>
        <v>#REF!</v>
      </c>
      <c r="AF12" s="627"/>
      <c r="AG12" s="627" t="e">
        <f>MID(#REF!,1,1)</f>
        <v>#REF!</v>
      </c>
      <c r="AH12" s="627" t="e">
        <f>MID(#REF!,2,1)</f>
        <v>#REF!</v>
      </c>
      <c r="AI12" s="627" t="e">
        <f>MID(#REF!,3,1)</f>
        <v>#REF!</v>
      </c>
      <c r="AJ12" s="627" t="e">
        <f>MID(#REF!,4,1)</f>
        <v>#REF!</v>
      </c>
      <c r="AK12" s="628"/>
    </row>
    <row r="13" spans="1:37" s="416" customFormat="1" ht="19.5" customHeight="1" x14ac:dyDescent="0.2">
      <c r="A13" s="430" t="e">
        <f>LEFT(#REF!,1)</f>
        <v>#REF!</v>
      </c>
      <c r="B13" s="395" t="e">
        <f>MID(#REF!,2,1)</f>
        <v>#REF!</v>
      </c>
      <c r="C13" s="395" t="e">
        <f>MID(#REF!,3,1)</f>
        <v>#REF!</v>
      </c>
      <c r="D13" s="395" t="e">
        <f>MID(#REF!,4,1)</f>
        <v>#REF!</v>
      </c>
      <c r="E13" s="395" t="e">
        <f>MID(#REF!,5,1)</f>
        <v>#REF!</v>
      </c>
      <c r="F13" s="395" t="e">
        <f>MID(#REF!,6,1)</f>
        <v>#REF!</v>
      </c>
      <c r="G13" s="395" t="e">
        <f>MID(#REF!,7,1)</f>
        <v>#REF!</v>
      </c>
      <c r="H13" s="395" t="e">
        <f>MID(#REF!,8,1)</f>
        <v>#REF!</v>
      </c>
      <c r="I13" s="353"/>
      <c r="J13" s="352"/>
      <c r="K13" s="353"/>
      <c r="L13" s="428" t="e">
        <f>IF(#REF!="x","x", "")</f>
        <v>#REF!</v>
      </c>
      <c r="M13" s="424" t="s">
        <v>1377</v>
      </c>
      <c r="N13" s="426"/>
      <c r="O13" s="426"/>
      <c r="P13" s="426"/>
      <c r="Q13" s="426"/>
      <c r="R13" s="429" t="e">
        <f>IF(#REF!="x","x"," ")</f>
        <v>#REF!</v>
      </c>
      <c r="S13" s="424" t="s">
        <v>1378</v>
      </c>
      <c r="T13" s="419"/>
      <c r="U13" s="419"/>
      <c r="V13" s="425"/>
      <c r="W13" s="1424" t="s">
        <v>1379</v>
      </c>
      <c r="X13" s="1425"/>
      <c r="Y13" s="1425"/>
      <c r="Z13" s="1425"/>
      <c r="AA13" s="1425"/>
      <c r="AB13" s="426"/>
      <c r="AC13" s="353"/>
      <c r="AD13" s="428"/>
      <c r="AE13" s="428"/>
      <c r="AF13" s="428"/>
      <c r="AG13" s="428"/>
      <c r="AH13" s="428"/>
      <c r="AI13" s="428"/>
      <c r="AJ13" s="428"/>
      <c r="AK13" s="352"/>
    </row>
    <row r="14" spans="1:37" s="416" customFormat="1" ht="19.5" customHeight="1" x14ac:dyDescent="0.2">
      <c r="A14" s="357" t="s">
        <v>971</v>
      </c>
      <c r="B14" s="419"/>
      <c r="C14" s="419"/>
      <c r="D14" s="419"/>
      <c r="E14" s="419"/>
      <c r="F14" s="419"/>
      <c r="G14" s="419"/>
      <c r="H14" s="419"/>
      <c r="I14" s="353"/>
      <c r="J14" s="352"/>
      <c r="K14" s="353"/>
      <c r="L14" s="353"/>
      <c r="M14" s="424"/>
      <c r="N14" s="426"/>
      <c r="O14" s="426"/>
      <c r="P14" s="426"/>
      <c r="Q14" s="426"/>
      <c r="R14" s="427" t="s">
        <v>1380</v>
      </c>
      <c r="S14" s="426"/>
      <c r="T14" s="419"/>
      <c r="U14" s="419"/>
      <c r="V14" s="425"/>
      <c r="W14" s="1426"/>
      <c r="X14" s="1427"/>
      <c r="Y14" s="1427"/>
      <c r="Z14" s="1427"/>
      <c r="AA14" s="1427"/>
      <c r="AB14" s="424" t="s">
        <v>1372</v>
      </c>
      <c r="AC14" s="353"/>
      <c r="AD14" s="395" t="e">
        <f>MID(#REF!,1,1)</f>
        <v>#REF!</v>
      </c>
      <c r="AE14" s="395" t="e">
        <f>MID(#REF!,2,1)</f>
        <v>#REF!</v>
      </c>
      <c r="AF14" s="395"/>
      <c r="AG14" s="395" t="e">
        <f>MID(#REF!,1,1)</f>
        <v>#REF!</v>
      </c>
      <c r="AH14" s="395" t="e">
        <f>MID(#REF!,2,1)</f>
        <v>#REF!</v>
      </c>
      <c r="AI14" s="395" t="e">
        <f>MID(#REF!,3,1)</f>
        <v>#REF!</v>
      </c>
      <c r="AJ14" s="395" t="e">
        <f>MID(#REF!,4,1)</f>
        <v>#REF!</v>
      </c>
      <c r="AK14" s="352"/>
    </row>
    <row r="15" spans="1:37" s="416" customFormat="1" ht="19.5" customHeight="1" thickBot="1" x14ac:dyDescent="0.25">
      <c r="A15" s="423" t="e">
        <f>#REF!</f>
        <v>#REF!</v>
      </c>
      <c r="B15" s="348" t="e">
        <f>#REF!</f>
        <v>#REF!</v>
      </c>
      <c r="C15" s="421" t="s">
        <v>953</v>
      </c>
      <c r="D15" s="348" t="e">
        <f>#REF!</f>
        <v>#REF!</v>
      </c>
      <c r="E15" s="348" t="e">
        <f>#REF!</f>
        <v>#REF!</v>
      </c>
      <c r="F15" s="421" t="s">
        <v>953</v>
      </c>
      <c r="G15" s="348" t="e">
        <f>#REF!</f>
        <v>#REF!</v>
      </c>
      <c r="H15" s="348"/>
      <c r="I15" s="348"/>
      <c r="J15" s="347"/>
      <c r="K15" s="348"/>
      <c r="L15" s="348"/>
      <c r="M15" s="348"/>
      <c r="N15" s="348"/>
      <c r="O15" s="348"/>
      <c r="P15" s="348"/>
      <c r="Q15" s="348"/>
      <c r="R15" s="348"/>
      <c r="S15" s="348"/>
      <c r="T15" s="421"/>
      <c r="U15" s="421"/>
      <c r="V15" s="422"/>
      <c r="W15" s="1428"/>
      <c r="X15" s="1429"/>
      <c r="Y15" s="1429"/>
      <c r="Z15" s="1429"/>
      <c r="AA15" s="1429"/>
      <c r="AB15" s="420" t="s">
        <v>1376</v>
      </c>
      <c r="AC15" s="348"/>
      <c r="AD15" s="393" t="e">
        <f>MID(#REF!,1,1)</f>
        <v>#REF!</v>
      </c>
      <c r="AE15" s="393" t="e">
        <f>MID(#REF!,2,1)</f>
        <v>#REF!</v>
      </c>
      <c r="AF15" s="393"/>
      <c r="AG15" s="393" t="e">
        <f>MID(#REF!,1,1)</f>
        <v>#REF!</v>
      </c>
      <c r="AH15" s="393" t="e">
        <f>MID(#REF!,2,1)</f>
        <v>#REF!</v>
      </c>
      <c r="AI15" s="393" t="e">
        <f>MID(#REF!,3,1)</f>
        <v>#REF!</v>
      </c>
      <c r="AJ15" s="393" t="e">
        <f>MID(#REF!,4,1)</f>
        <v>#REF!</v>
      </c>
      <c r="AK15" s="347"/>
    </row>
    <row r="16" spans="1:37" s="416" customFormat="1" ht="4.5" customHeight="1" x14ac:dyDescent="0.25">
      <c r="A16" s="419"/>
      <c r="B16" s="419"/>
      <c r="C16" s="419"/>
      <c r="D16" s="419"/>
      <c r="E16" s="419"/>
      <c r="F16" s="419"/>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50"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50" s="416" customFormat="1" ht="16.5" x14ac:dyDescent="0.25">
      <c r="A18" s="418" t="s">
        <v>1381</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50" s="346" customFormat="1" ht="19.5" customHeight="1" x14ac:dyDescent="0.25">
      <c r="A19" s="403" t="e">
        <f>+LEFT(#REF!,1)</f>
        <v>#REF!</v>
      </c>
      <c r="B19" s="395" t="e">
        <f>+MID(#REF!,2,1)</f>
        <v>#REF!</v>
      </c>
      <c r="C19" s="395" t="e">
        <f>+MID(#REF!,3,1)</f>
        <v>#REF!</v>
      </c>
      <c r="D19" s="395" t="e">
        <f>+MID(#REF!,4,1)</f>
        <v>#REF!</v>
      </c>
      <c r="E19" s="395" t="e">
        <f>+MID(#REF!,5,1)</f>
        <v>#REF!</v>
      </c>
      <c r="F19" s="395" t="e">
        <f>+MID(#REF!,6,1)</f>
        <v>#REF!</v>
      </c>
      <c r="G19" s="395" t="e">
        <f>+MID(#REF!,7,1)</f>
        <v>#REF!</v>
      </c>
      <c r="H19" s="395" t="e">
        <f>+MID(#REF!,8,1)</f>
        <v>#REF!</v>
      </c>
      <c r="I19" s="395" t="e">
        <f>+MID(#REF!,9,1)</f>
        <v>#REF!</v>
      </c>
      <c r="J19" s="395" t="e">
        <f>+MID(#REF!,10,1)</f>
        <v>#REF!</v>
      </c>
      <c r="K19" s="395" t="e">
        <f>+MID(#REF!,11,1)</f>
        <v>#REF!</v>
      </c>
      <c r="L19" s="395" t="e">
        <f>+MID(#REF!,12,1)</f>
        <v>#REF!</v>
      </c>
      <c r="M19" s="395" t="e">
        <f>+MID(#REF!,13,1)</f>
        <v>#REF!</v>
      </c>
      <c r="N19" s="395" t="e">
        <f>+MID(#REF!,14,1)</f>
        <v>#REF!</v>
      </c>
      <c r="O19" s="395" t="e">
        <f>+MID(#REF!,15,1)</f>
        <v>#REF!</v>
      </c>
      <c r="P19" s="395" t="e">
        <f>+MID(#REF!,16,1)</f>
        <v>#REF!</v>
      </c>
      <c r="Q19" s="395" t="e">
        <f>+MID(#REF!,17,1)</f>
        <v>#REF!</v>
      </c>
      <c r="R19" s="395" t="e">
        <f>+MID(#REF!,18,1)</f>
        <v>#REF!</v>
      </c>
      <c r="S19" s="395" t="e">
        <f>+MID(#REF!,19,1)</f>
        <v>#REF!</v>
      </c>
      <c r="T19" s="395" t="e">
        <f>+MID(#REF!,20,1)</f>
        <v>#REF!</v>
      </c>
      <c r="U19" s="395" t="e">
        <f>+MID(#REF!,21,1)</f>
        <v>#REF!</v>
      </c>
      <c r="V19" s="395" t="e">
        <f>+MID(#REF!,22,1)</f>
        <v>#REF!</v>
      </c>
      <c r="W19" s="395" t="e">
        <f>+MID(#REF!,23,1)</f>
        <v>#REF!</v>
      </c>
      <c r="X19" s="395" t="e">
        <f>+MID(#REF!,24,1)</f>
        <v>#REF!</v>
      </c>
      <c r="Y19" s="395" t="e">
        <f>+MID(#REF!,25,1)</f>
        <v>#REF!</v>
      </c>
      <c r="Z19" s="395" t="e">
        <f>+MID(#REF!,26,1)</f>
        <v>#REF!</v>
      </c>
      <c r="AA19" s="395" t="e">
        <f>+MID(#REF!,27,1)</f>
        <v>#REF!</v>
      </c>
      <c r="AB19" s="395" t="e">
        <f>+MID(#REF!,28,1)</f>
        <v>#REF!</v>
      </c>
      <c r="AC19" s="395" t="e">
        <f>+MID(#REF!,29,1)</f>
        <v>#REF!</v>
      </c>
      <c r="AD19" s="395" t="e">
        <f>+MID(#REF!,30,1)</f>
        <v>#REF!</v>
      </c>
      <c r="AE19" s="395" t="e">
        <f>+MID(#REF!,31,1)</f>
        <v>#REF!</v>
      </c>
      <c r="AF19" s="395" t="e">
        <f>+MID(#REF!,32,1)</f>
        <v>#REF!</v>
      </c>
      <c r="AG19" s="395" t="e">
        <f>+MID(#REF!,33,1)</f>
        <v>#REF!</v>
      </c>
      <c r="AH19" s="395" t="e">
        <f>+MID(#REF!,34,1)</f>
        <v>#REF!</v>
      </c>
      <c r="AI19" s="395" t="e">
        <f>+MID(#REF!,35,1)</f>
        <v>#REF!</v>
      </c>
      <c r="AJ19" s="395" t="e">
        <f>+MID(#REF!,36,1)</f>
        <v>#REF!</v>
      </c>
      <c r="AK19" s="402" t="e">
        <f>+MID(#REF!,37,1)</f>
        <v>#REF!</v>
      </c>
      <c r="AL19" s="416"/>
      <c r="AM19" s="416"/>
      <c r="AN19" s="416"/>
    </row>
    <row r="20" spans="1:50" s="485" customFormat="1" ht="19.5" customHeight="1" x14ac:dyDescent="0.25">
      <c r="A20" s="403" t="e">
        <f>+MID(#REF!,38,1)</f>
        <v>#REF!</v>
      </c>
      <c r="B20" s="395" t="e">
        <f>+MID(#REF!,39,1)</f>
        <v>#REF!</v>
      </c>
      <c r="C20" s="395" t="e">
        <f>+MID(#REF!,40,1)</f>
        <v>#REF!</v>
      </c>
      <c r="D20" s="395" t="e">
        <f>+MID(#REF!,41,1)</f>
        <v>#REF!</v>
      </c>
      <c r="E20" s="395" t="e">
        <f>+MID(#REF!,42,1)</f>
        <v>#REF!</v>
      </c>
      <c r="F20" s="395" t="e">
        <f>+MID(#REF!,43,1)</f>
        <v>#REF!</v>
      </c>
      <c r="G20" s="395" t="e">
        <f>+MID(#REF!,44,1)</f>
        <v>#REF!</v>
      </c>
      <c r="H20" s="395" t="e">
        <f>+MID(#REF!,45,1)</f>
        <v>#REF!</v>
      </c>
      <c r="I20" s="395" t="e">
        <f>+MID(#REF!,46,1)</f>
        <v>#REF!</v>
      </c>
      <c r="J20" s="395" t="e">
        <f>+MID(#REF!,47,1)</f>
        <v>#REF!</v>
      </c>
      <c r="K20" s="395" t="e">
        <f>+MID(#REF!,48,1)</f>
        <v>#REF!</v>
      </c>
      <c r="L20" s="395" t="e">
        <f>+MID(#REF!,49,1)</f>
        <v>#REF!</v>
      </c>
      <c r="M20" s="395" t="e">
        <f>+MID(#REF!,50,1)</f>
        <v>#REF!</v>
      </c>
      <c r="N20" s="395" t="e">
        <f>+MID(#REF!,51,1)</f>
        <v>#REF!</v>
      </c>
      <c r="O20" s="395" t="e">
        <f>+MID(#REF!,52,1)</f>
        <v>#REF!</v>
      </c>
      <c r="P20" s="395" t="e">
        <f>+MID(#REF!,53,1)</f>
        <v>#REF!</v>
      </c>
      <c r="Q20" s="395" t="e">
        <f>+MID(#REF!,54,1)</f>
        <v>#REF!</v>
      </c>
      <c r="R20" s="395" t="e">
        <f>+MID(#REF!,55,1)</f>
        <v>#REF!</v>
      </c>
      <c r="S20" s="395" t="e">
        <f>+MID(#REF!,56,1)</f>
        <v>#REF!</v>
      </c>
      <c r="T20" s="395" t="e">
        <f>+MID(#REF!,57,1)</f>
        <v>#REF!</v>
      </c>
      <c r="U20" s="395" t="e">
        <f>+MID(#REF!,58,1)</f>
        <v>#REF!</v>
      </c>
      <c r="V20" s="395" t="e">
        <f>+MID(#REF!,59,1)</f>
        <v>#REF!</v>
      </c>
      <c r="W20" s="395" t="e">
        <f>+MID(#REF!,60,1)</f>
        <v>#REF!</v>
      </c>
      <c r="X20" s="395" t="e">
        <f>+MID(#REF!,61,1)</f>
        <v>#REF!</v>
      </c>
      <c r="Y20" s="395" t="e">
        <f>+MID(#REF!,62,1)</f>
        <v>#REF!</v>
      </c>
      <c r="Z20" s="395" t="e">
        <f>+MID(#REF!,63,1)</f>
        <v>#REF!</v>
      </c>
      <c r="AA20" s="395" t="e">
        <f>+MID(#REF!,64,1)</f>
        <v>#REF!</v>
      </c>
      <c r="AB20" s="395" t="e">
        <f>+MID(#REF!,65,1)</f>
        <v>#REF!</v>
      </c>
      <c r="AC20" s="395" t="e">
        <f>+MID(#REF!,66,1)</f>
        <v>#REF!</v>
      </c>
      <c r="AD20" s="395" t="e">
        <f>+MID(#REF!,67,1)</f>
        <v>#REF!</v>
      </c>
      <c r="AE20" s="395" t="e">
        <f>+MID(#REF!,68,1)</f>
        <v>#REF!</v>
      </c>
      <c r="AF20" s="395" t="e">
        <f>+MID(#REF!,69,1)</f>
        <v>#REF!</v>
      </c>
      <c r="AG20" s="395" t="e">
        <f>+MID(#REF!,70,1)</f>
        <v>#REF!</v>
      </c>
      <c r="AH20" s="395" t="e">
        <f>+MID(#REF!,71,1)</f>
        <v>#REF!</v>
      </c>
      <c r="AI20" s="395" t="e">
        <f>+MID(#REF!,72,1)</f>
        <v>#REF!</v>
      </c>
      <c r="AJ20" s="395" t="e">
        <f>+MID(#REF!,73,1)</f>
        <v>#REF!</v>
      </c>
      <c r="AK20" s="402" t="e">
        <f>+MID(#REF!,74,1)</f>
        <v>#REF!</v>
      </c>
      <c r="AL20" s="344"/>
      <c r="AM20" s="344"/>
      <c r="AN20" s="344"/>
    </row>
    <row r="21" spans="1:50" s="404" customFormat="1" ht="14.25" customHeight="1" x14ac:dyDescent="0.25">
      <c r="A21" s="408" t="s">
        <v>1382</v>
      </c>
      <c r="B21" s="407"/>
      <c r="C21" s="407"/>
      <c r="D21" s="407"/>
      <c r="E21" s="407"/>
      <c r="F21" s="407"/>
      <c r="G21" s="407"/>
      <c r="H21" s="407"/>
      <c r="I21" s="407"/>
      <c r="J21" s="407"/>
      <c r="K21" s="407"/>
      <c r="L21" s="407"/>
      <c r="M21" s="407"/>
      <c r="N21" s="407"/>
      <c r="O21" s="407"/>
      <c r="P21" s="407"/>
      <c r="Q21" s="407"/>
      <c r="R21" s="407"/>
      <c r="S21" s="407"/>
      <c r="T21" s="407"/>
      <c r="U21" s="407"/>
      <c r="V21" s="407"/>
      <c r="W21" s="406"/>
      <c r="X21" s="406"/>
      <c r="Y21" s="406"/>
      <c r="Z21" s="406"/>
      <c r="AA21" s="406"/>
      <c r="AB21" s="406"/>
      <c r="AC21" s="406"/>
      <c r="AD21" s="406"/>
      <c r="AE21" s="406"/>
      <c r="AF21" s="406"/>
      <c r="AG21" s="406"/>
      <c r="AH21" s="406"/>
      <c r="AI21" s="406"/>
      <c r="AJ21" s="406"/>
      <c r="AK21" s="405"/>
    </row>
    <row r="22" spans="1:50" x14ac:dyDescent="0.25">
      <c r="A22" s="400" t="s">
        <v>1383</v>
      </c>
      <c r="B22" s="358"/>
      <c r="C22" s="358"/>
      <c r="D22" s="358"/>
      <c r="E22" s="358"/>
      <c r="F22" s="358"/>
      <c r="G22" s="358"/>
      <c r="H22" s="358"/>
      <c r="I22" s="358"/>
      <c r="J22" s="358"/>
      <c r="K22" s="358"/>
      <c r="L22" s="358"/>
      <c r="M22" s="358"/>
      <c r="N22" s="358"/>
      <c r="O22" s="358"/>
      <c r="P22" s="358"/>
      <c r="Q22" s="358"/>
      <c r="R22" s="358"/>
      <c r="S22" s="358"/>
      <c r="T22" s="358"/>
      <c r="U22" s="358"/>
      <c r="V22" s="358"/>
      <c r="W22" s="353"/>
      <c r="X22" s="353"/>
      <c r="Y22" s="353"/>
      <c r="Z22" s="353"/>
      <c r="AA22" s="353"/>
      <c r="AB22" s="358"/>
      <c r="AC22" s="353"/>
      <c r="AD22" s="356" t="s">
        <v>1384</v>
      </c>
      <c r="AE22" s="353"/>
      <c r="AF22" s="353"/>
      <c r="AG22" s="353"/>
      <c r="AH22" s="353"/>
      <c r="AI22" s="353"/>
      <c r="AJ22" s="353"/>
      <c r="AK22" s="352"/>
    </row>
    <row r="23" spans="1:50" s="484" customFormat="1" ht="19.5" customHeight="1" x14ac:dyDescent="0.25">
      <c r="A23" s="403" t="e">
        <f>+LEFT(#REF!,1)</f>
        <v>#REF!</v>
      </c>
      <c r="B23" s="395" t="e">
        <f>+MID(#REF!,2,1)</f>
        <v>#REF!</v>
      </c>
      <c r="C23" s="395" t="e">
        <f>+MID(#REF!,3,1)</f>
        <v>#REF!</v>
      </c>
      <c r="D23" s="395" t="e">
        <f>+MID(#REF!,4,1)</f>
        <v>#REF!</v>
      </c>
      <c r="E23" s="395" t="e">
        <f>+MID(#REF!,5,1)</f>
        <v>#REF!</v>
      </c>
      <c r="F23" s="395" t="e">
        <f>+MID(#REF!,6,1)</f>
        <v>#REF!</v>
      </c>
      <c r="G23" s="395" t="e">
        <f>+MID(#REF!,7,1)</f>
        <v>#REF!</v>
      </c>
      <c r="H23" s="395" t="e">
        <f>+MID(#REF!,8,1)</f>
        <v>#REF!</v>
      </c>
      <c r="I23" s="395" t="e">
        <f>+MID(#REF!,9,1)</f>
        <v>#REF!</v>
      </c>
      <c r="J23" s="395" t="e">
        <f>+MID(#REF!,10,1)</f>
        <v>#REF!</v>
      </c>
      <c r="K23" s="395" t="e">
        <f>+MID(#REF!,11,1)</f>
        <v>#REF!</v>
      </c>
      <c r="L23" s="395" t="e">
        <f>+MID(#REF!,12,1)</f>
        <v>#REF!</v>
      </c>
      <c r="M23" s="395" t="e">
        <f>+MID(#REF!,13,1)</f>
        <v>#REF!</v>
      </c>
      <c r="N23" s="395" t="e">
        <f>+MID(#REF!,14,1)</f>
        <v>#REF!</v>
      </c>
      <c r="O23" s="395" t="e">
        <f>+MID(#REF!,15,1)</f>
        <v>#REF!</v>
      </c>
      <c r="P23" s="395" t="e">
        <f>+MID(#REF!,16,1)</f>
        <v>#REF!</v>
      </c>
      <c r="Q23" s="395" t="e">
        <f>+MID(#REF!,17,1)</f>
        <v>#REF!</v>
      </c>
      <c r="R23" s="395" t="e">
        <f>+MID(#REF!,18,1)</f>
        <v>#REF!</v>
      </c>
      <c r="S23" s="395" t="e">
        <f>+MID(#REF!,19,1)</f>
        <v>#REF!</v>
      </c>
      <c r="T23" s="395" t="e">
        <f>+MID(#REF!,20,1)</f>
        <v>#REF!</v>
      </c>
      <c r="U23" s="395" t="e">
        <f>+MID(#REF!,21,1)</f>
        <v>#REF!</v>
      </c>
      <c r="V23" s="395" t="e">
        <f>+MID(#REF!,22,1)</f>
        <v>#REF!</v>
      </c>
      <c r="W23" s="395" t="e">
        <f>+MID(#REF!,23,1)</f>
        <v>#REF!</v>
      </c>
      <c r="X23" s="395" t="e">
        <f>+MID(#REF!,24,1)</f>
        <v>#REF!</v>
      </c>
      <c r="Y23" s="395" t="e">
        <f>+MID(#REF!,25,1)</f>
        <v>#REF!</v>
      </c>
      <c r="Z23" s="395" t="e">
        <f>+MID(#REF!,26,1)</f>
        <v>#REF!</v>
      </c>
      <c r="AA23" s="395" t="e">
        <f>+MID(#REF!,27,1)</f>
        <v>#REF!</v>
      </c>
      <c r="AB23" s="395" t="e">
        <f>+MID(#REF!,28,1)</f>
        <v>#REF!</v>
      </c>
      <c r="AC23" s="397"/>
      <c r="AD23" s="395" t="e">
        <f>+LEFT(#REF!,1)</f>
        <v>#REF!</v>
      </c>
      <c r="AE23" s="395" t="e">
        <f>+MID(#REF!,2,1)</f>
        <v>#REF!</v>
      </c>
      <c r="AF23" s="395" t="e">
        <f>+MID(#REF!,3,1)</f>
        <v>#REF!</v>
      </c>
      <c r="AG23" s="395" t="e">
        <f>+MID(#REF!,4,1)</f>
        <v>#REF!</v>
      </c>
      <c r="AH23" s="395" t="e">
        <f>+MID(#REF!,5,1)</f>
        <v>#REF!</v>
      </c>
      <c r="AI23" s="395" t="e">
        <f>+MID(#REF!,6,1)</f>
        <v>#REF!</v>
      </c>
      <c r="AJ23" s="395" t="e">
        <f>+MID(#REF!,7,1)</f>
        <v>#REF!</v>
      </c>
      <c r="AK23" s="402" t="e">
        <f>+MID(#REF!,8,1)</f>
        <v>#REF!</v>
      </c>
    </row>
    <row r="24" spans="1:50" x14ac:dyDescent="0.25">
      <c r="A24" s="400" t="s">
        <v>1385</v>
      </c>
      <c r="B24" s="358"/>
      <c r="C24" s="358"/>
      <c r="D24" s="358"/>
      <c r="E24" s="358"/>
      <c r="F24" s="358"/>
      <c r="G24" s="399" t="s">
        <v>1386</v>
      </c>
      <c r="H24" s="399"/>
      <c r="I24" s="399"/>
      <c r="J24" s="399"/>
      <c r="K24" s="399"/>
      <c r="L24" s="399"/>
      <c r="M24" s="399"/>
      <c r="N24" s="399"/>
      <c r="O24" s="399"/>
      <c r="P24" s="399"/>
      <c r="Q24" s="399"/>
      <c r="R24" s="399"/>
      <c r="S24" s="399"/>
      <c r="T24" s="399"/>
      <c r="U24" s="399"/>
      <c r="V24" s="399"/>
      <c r="W24" s="399"/>
      <c r="X24" s="399"/>
      <c r="Y24" s="399"/>
      <c r="Z24" s="399"/>
      <c r="AA24" s="399"/>
      <c r="AB24" s="399"/>
      <c r="AC24" s="399"/>
      <c r="AD24" s="399"/>
      <c r="AE24" s="353"/>
      <c r="AF24" s="353"/>
      <c r="AG24" s="353"/>
      <c r="AH24" s="353"/>
      <c r="AI24" s="353"/>
      <c r="AJ24" s="353"/>
      <c r="AK24" s="352"/>
    </row>
    <row r="25" spans="1:50" s="484" customFormat="1" ht="19.5" customHeight="1" x14ac:dyDescent="0.25">
      <c r="A25" s="403" t="e">
        <f>+LEFT(#REF!,1)</f>
        <v>#REF!</v>
      </c>
      <c r="B25" s="395" t="e">
        <f>+MID(#REF!,2,1)</f>
        <v>#REF!</v>
      </c>
      <c r="C25" s="395" t="e">
        <f>+MID(#REF!,3,1)</f>
        <v>#REF!</v>
      </c>
      <c r="D25" s="395" t="e">
        <f>+MID(#REF!,4,1)</f>
        <v>#REF!</v>
      </c>
      <c r="E25" s="395" t="e">
        <f>+MID(#REF!,5,1)</f>
        <v>#REF!</v>
      </c>
      <c r="F25" s="395"/>
      <c r="G25" s="395" t="e">
        <f>+LEFT(#REF!,1)</f>
        <v>#REF!</v>
      </c>
      <c r="H25" s="395" t="e">
        <f>+MID(#REF!,2,1)</f>
        <v>#REF!</v>
      </c>
      <c r="I25" s="395" t="e">
        <f>+MID(#REF!,3,1)</f>
        <v>#REF!</v>
      </c>
      <c r="J25" s="395" t="e">
        <f>+MID(#REF!,4,1)</f>
        <v>#REF!</v>
      </c>
      <c r="K25" s="395" t="e">
        <f>+MID(#REF!,5,1)</f>
        <v>#REF!</v>
      </c>
      <c r="L25" s="395" t="e">
        <f>+MID(#REF!,6,1)</f>
        <v>#REF!</v>
      </c>
      <c r="M25" s="395" t="e">
        <f>+MID(#REF!,7,1)</f>
        <v>#REF!</v>
      </c>
      <c r="N25" s="395" t="e">
        <f>+MID(#REF!,8,1)</f>
        <v>#REF!</v>
      </c>
      <c r="O25" s="395" t="e">
        <f>+MID(#REF!,9,1)</f>
        <v>#REF!</v>
      </c>
      <c r="P25" s="395" t="e">
        <f>+MID(#REF!,10,1)</f>
        <v>#REF!</v>
      </c>
      <c r="Q25" s="395" t="e">
        <f>+MID(#REF!,11,1)</f>
        <v>#REF!</v>
      </c>
      <c r="R25" s="395" t="e">
        <f>+MID(#REF!,12,1)</f>
        <v>#REF!</v>
      </c>
      <c r="S25" s="395" t="e">
        <f>+MID(#REF!,13,1)</f>
        <v>#REF!</v>
      </c>
      <c r="T25" s="395" t="e">
        <f>+MID(#REF!,14,1)</f>
        <v>#REF!</v>
      </c>
      <c r="U25" s="395" t="e">
        <f>+MID(#REF!,15,1)</f>
        <v>#REF!</v>
      </c>
      <c r="V25" s="395" t="e">
        <f>+MID(#REF!,16,1)</f>
        <v>#REF!</v>
      </c>
      <c r="W25" s="395" t="e">
        <f>+MID(#REF!,17,1)</f>
        <v>#REF!</v>
      </c>
      <c r="X25" s="395" t="e">
        <f>+MID(#REF!,18,1)</f>
        <v>#REF!</v>
      </c>
      <c r="Y25" s="395" t="e">
        <f>+MID(#REF!,19,1)</f>
        <v>#REF!</v>
      </c>
      <c r="Z25" s="395" t="e">
        <f>+MID(#REF!,20,1)</f>
        <v>#REF!</v>
      </c>
      <c r="AA25" s="395" t="e">
        <f>+MID(#REF!,21,1)</f>
        <v>#REF!</v>
      </c>
      <c r="AB25" s="395" t="e">
        <f>+MID(#REF!,22,1)</f>
        <v>#REF!</v>
      </c>
      <c r="AC25" s="395" t="e">
        <f>+MID(#REF!,23,1)</f>
        <v>#REF!</v>
      </c>
      <c r="AD25" s="395" t="e">
        <f>+MID(#REF!,24,1)</f>
        <v>#REF!</v>
      </c>
      <c r="AE25" s="395" t="e">
        <f>+MID(#REF!,25,1)</f>
        <v>#REF!</v>
      </c>
      <c r="AF25" s="395" t="e">
        <f>+MID(#REF!,26,1)</f>
        <v>#REF!</v>
      </c>
      <c r="AG25" s="395" t="e">
        <f>+MID(#REF!,27,1)</f>
        <v>#REF!</v>
      </c>
      <c r="AH25" s="395" t="e">
        <f>+MID(#REF!,28,1)</f>
        <v>#REF!</v>
      </c>
      <c r="AI25" s="395" t="e">
        <f>+MID(#REF!,29,1)</f>
        <v>#REF!</v>
      </c>
      <c r="AJ25" s="395" t="e">
        <f>+MID(#REF!,30,1)</f>
        <v>#REF!</v>
      </c>
      <c r="AK25" s="402" t="e">
        <f>+MID(#REF!,31,1)</f>
        <v>#REF!</v>
      </c>
    </row>
    <row r="26" spans="1:50" x14ac:dyDescent="0.25">
      <c r="A26" s="400" t="s">
        <v>1387</v>
      </c>
      <c r="B26" s="358"/>
      <c r="C26" s="358"/>
      <c r="D26" s="358"/>
      <c r="E26" s="358"/>
      <c r="F26" s="358"/>
      <c r="G26" s="399"/>
      <c r="H26" s="399"/>
      <c r="I26" s="399"/>
      <c r="J26" s="399"/>
      <c r="K26" s="399"/>
      <c r="L26" s="399"/>
      <c r="M26" s="399"/>
      <c r="N26" s="358"/>
      <c r="O26" s="399" t="s">
        <v>1388</v>
      </c>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50" s="484" customFormat="1" ht="19.5" customHeight="1" x14ac:dyDescent="0.25">
      <c r="A27" s="398">
        <v>0</v>
      </c>
      <c r="B27" s="395" t="e">
        <f>+LEFT(#REF!,1)</f>
        <v>#REF!</v>
      </c>
      <c r="C27" s="395" t="e">
        <f>+MID(#REF!,2,1)</f>
        <v>#REF!</v>
      </c>
      <c r="D27" s="395" t="e">
        <f>+MID(#REF!,3,1)</f>
        <v>#REF!</v>
      </c>
      <c r="E27" s="395" t="s">
        <v>982</v>
      </c>
      <c r="F27" s="395" t="e">
        <f>+LEFT(#REF!,1)</f>
        <v>#REF!</v>
      </c>
      <c r="G27" s="395" t="e">
        <f>+MID(#REF!,2,1)</f>
        <v>#REF!</v>
      </c>
      <c r="H27" s="395" t="e">
        <f>+MID(#REF!,3,1)</f>
        <v>#REF!</v>
      </c>
      <c r="I27" s="395" t="e">
        <f>+MID(#REF!,4,1)</f>
        <v>#REF!</v>
      </c>
      <c r="J27" s="395" t="e">
        <f>+MID(#REF!,5,1)</f>
        <v>#REF!</v>
      </c>
      <c r="K27" s="395" t="e">
        <f>+MID(#REF!,6,1)</f>
        <v>#REF!</v>
      </c>
      <c r="L27" s="395" t="e">
        <f>+MID(#REF!,7,1)</f>
        <v>#REF!</v>
      </c>
      <c r="M27" s="395" t="e">
        <f>+MID(#REF!,8,1)</f>
        <v>#REF!</v>
      </c>
      <c r="N27" s="397"/>
      <c r="O27" s="396">
        <v>0</v>
      </c>
      <c r="P27" s="395" t="e">
        <f>+LEFT(#REF!,1)</f>
        <v>#REF!</v>
      </c>
      <c r="Q27" s="395" t="e">
        <f>+MID(#REF!,2,1)</f>
        <v>#REF!</v>
      </c>
      <c r="R27" s="395" t="e">
        <f>+MID(#REF!,3,1)</f>
        <v>#REF!</v>
      </c>
      <c r="S27" s="395" t="s">
        <v>982</v>
      </c>
      <c r="T27" s="395" t="e">
        <f>+LEFT(#REF!,1)</f>
        <v>#REF!</v>
      </c>
      <c r="U27" s="395" t="e">
        <f>+MID(#REF!,2,1)</f>
        <v>#REF!</v>
      </c>
      <c r="V27" s="395" t="e">
        <f>+MID(#REF!,3,1)</f>
        <v>#REF!</v>
      </c>
      <c r="W27" s="395" t="e">
        <f>+MID(#REF!,4,1)</f>
        <v>#REF!</v>
      </c>
      <c r="X27" s="395" t="e">
        <f>+MID(#REF!,5,1)</f>
        <v>#REF!</v>
      </c>
      <c r="Y27" s="395" t="e">
        <f>+MID(#REF!,6,1)</f>
        <v>#REF!</v>
      </c>
      <c r="Z27" s="395" t="e">
        <f>+MID(#REF!,7,1)</f>
        <v>#REF!</v>
      </c>
      <c r="AA27" s="395" t="e">
        <f>+MID(#REF!,8,1)</f>
        <v>#REF!</v>
      </c>
      <c r="AB27" s="395"/>
      <c r="AC27" s="395"/>
      <c r="AD27" s="395"/>
      <c r="AE27" s="353"/>
      <c r="AF27" s="353"/>
      <c r="AG27" s="353"/>
      <c r="AH27" s="353"/>
      <c r="AI27" s="353"/>
      <c r="AJ27" s="353"/>
      <c r="AK27" s="352"/>
    </row>
    <row r="28" spans="1:50" s="345" customFormat="1" x14ac:dyDescent="0.25">
      <c r="A28" s="357" t="s">
        <v>1389</v>
      </c>
      <c r="B28" s="356"/>
      <c r="C28" s="356"/>
      <c r="D28" s="356"/>
      <c r="E28" s="356"/>
      <c r="F28" s="356"/>
      <c r="G28" s="356"/>
      <c r="H28" s="356"/>
      <c r="I28" s="356"/>
      <c r="J28" s="356"/>
      <c r="K28" s="356"/>
      <c r="L28" s="356"/>
      <c r="M28" s="356"/>
      <c r="N28" s="356"/>
      <c r="O28" s="356"/>
      <c r="P28" s="356"/>
      <c r="Q28" s="356"/>
      <c r="R28" s="356"/>
      <c r="S28" s="356"/>
      <c r="T28" s="356"/>
      <c r="U28" s="356"/>
      <c r="V28" s="356"/>
      <c r="W28" s="353"/>
      <c r="X28" s="353"/>
      <c r="Y28" s="353"/>
      <c r="Z28" s="353"/>
      <c r="AA28" s="353"/>
      <c r="AB28" s="353"/>
      <c r="AC28" s="353"/>
      <c r="AD28" s="353"/>
      <c r="AE28" s="353"/>
      <c r="AF28" s="353"/>
      <c r="AG28" s="353"/>
      <c r="AH28" s="353"/>
      <c r="AI28" s="353"/>
      <c r="AJ28" s="353"/>
      <c r="AK28" s="352"/>
    </row>
    <row r="29" spans="1:50" s="484" customFormat="1" ht="19.5" customHeight="1" thickBot="1" x14ac:dyDescent="0.3">
      <c r="A29" s="394" t="e">
        <f>+LEFT(#REF!,1)</f>
        <v>#REF!</v>
      </c>
      <c r="B29" s="393" t="e">
        <f>+MID(#REF!,2,1)</f>
        <v>#REF!</v>
      </c>
      <c r="C29" s="393" t="e">
        <f>+MID(#REF!,3,1)</f>
        <v>#REF!</v>
      </c>
      <c r="D29" s="393" t="e">
        <f>+MID(#REF!,4,1)</f>
        <v>#REF!</v>
      </c>
      <c r="E29" s="393" t="e">
        <f>+MID(#REF!,5,1)</f>
        <v>#REF!</v>
      </c>
      <c r="F29" s="393" t="e">
        <f>+MID(#REF!,6,1)</f>
        <v>#REF!</v>
      </c>
      <c r="G29" s="393" t="e">
        <f>+MID(#REF!,7,1)</f>
        <v>#REF!</v>
      </c>
      <c r="H29" s="393" t="e">
        <f>+MID(#REF!,8,1)</f>
        <v>#REF!</v>
      </c>
      <c r="I29" s="393" t="e">
        <f>+MID(#REF!,9,1)</f>
        <v>#REF!</v>
      </c>
      <c r="J29" s="393" t="e">
        <f>+MID(#REF!,10,1)</f>
        <v>#REF!</v>
      </c>
      <c r="K29" s="393" t="e">
        <f>+MID(#REF!,11,1)</f>
        <v>#REF!</v>
      </c>
      <c r="L29" s="393" t="e">
        <f>+MID(#REF!,12,1)</f>
        <v>#REF!</v>
      </c>
      <c r="M29" s="393" t="e">
        <f>+MID(#REF!,13,1)</f>
        <v>#REF!</v>
      </c>
      <c r="N29" s="393" t="e">
        <f>+MID(#REF!,14,1)</f>
        <v>#REF!</v>
      </c>
      <c r="O29" s="393" t="e">
        <f>+MID(#REF!,15,1)</f>
        <v>#REF!</v>
      </c>
      <c r="P29" s="393" t="e">
        <f>+MID(#REF!,16,1)</f>
        <v>#REF!</v>
      </c>
      <c r="Q29" s="393" t="e">
        <f>+MID(#REF!,17,1)</f>
        <v>#REF!</v>
      </c>
      <c r="R29" s="393" t="e">
        <f>+MID(#REF!,18,1)</f>
        <v>#REF!</v>
      </c>
      <c r="S29" s="393" t="e">
        <f>+MID(#REF!,19,1)</f>
        <v>#REF!</v>
      </c>
      <c r="T29" s="393" t="e">
        <f>+MID(#REF!,20,1)</f>
        <v>#REF!</v>
      </c>
      <c r="U29" s="393" t="e">
        <f>+MID(#REF!,21,1)</f>
        <v>#REF!</v>
      </c>
      <c r="V29" s="393" t="e">
        <f>+MID(#REF!,22,1)</f>
        <v>#REF!</v>
      </c>
      <c r="W29" s="393" t="e">
        <f>+MID(#REF!,23,1)</f>
        <v>#REF!</v>
      </c>
      <c r="X29" s="393" t="e">
        <f>+MID(#REF!,24,1)</f>
        <v>#REF!</v>
      </c>
      <c r="Y29" s="393" t="e">
        <f>+MID(#REF!,25,1)</f>
        <v>#REF!</v>
      </c>
      <c r="Z29" s="393" t="e">
        <f>+MID(#REF!,26,1)</f>
        <v>#REF!</v>
      </c>
      <c r="AA29" s="393" t="e">
        <f>+MID(#REF!,27,1)</f>
        <v>#REF!</v>
      </c>
      <c r="AB29" s="393" t="e">
        <f>+MID(#REF!,28,1)</f>
        <v>#REF!</v>
      </c>
      <c r="AC29" s="393" t="e">
        <f>+MID(#REF!,29,1)</f>
        <v>#REF!</v>
      </c>
      <c r="AD29" s="393" t="e">
        <f>+MID(#REF!,30,1)</f>
        <v>#REF!</v>
      </c>
      <c r="AE29" s="393" t="e">
        <f>+MID(#REF!,31,1)</f>
        <v>#REF!</v>
      </c>
      <c r="AF29" s="393" t="e">
        <f>+MID(#REF!,32,1)</f>
        <v>#REF!</v>
      </c>
      <c r="AG29" s="393" t="e">
        <f>+MID(#REF!,33,1)</f>
        <v>#REF!</v>
      </c>
      <c r="AH29" s="393" t="e">
        <f>+MID(#REF!,34,1)</f>
        <v>#REF!</v>
      </c>
      <c r="AI29" s="393" t="e">
        <f>+MID(#REF!,35,1)</f>
        <v>#REF!</v>
      </c>
      <c r="AJ29" s="393" t="e">
        <f>+MID(#REF!,36,1)</f>
        <v>#REF!</v>
      </c>
      <c r="AK29" s="392" t="e">
        <f>+MID(#REF!,37,1)</f>
        <v>#REF!</v>
      </c>
    </row>
    <row r="30" spans="1:50" s="345" customFormat="1" ht="4.5" customHeight="1" thickBot="1" x14ac:dyDescent="0.3">
      <c r="W30" s="346"/>
      <c r="X30" s="346"/>
      <c r="Y30" s="346"/>
      <c r="Z30" s="346"/>
      <c r="AA30" s="346"/>
      <c r="AB30" s="346"/>
      <c r="AC30" s="346"/>
      <c r="AD30" s="346"/>
      <c r="AE30" s="346"/>
      <c r="AF30" s="346"/>
      <c r="AG30" s="346"/>
      <c r="AH30" s="346"/>
      <c r="AI30" s="346"/>
      <c r="AJ30" s="346"/>
      <c r="AK30" s="346"/>
    </row>
    <row r="31" spans="1:50" s="388" customFormat="1" ht="12.75" customHeight="1" x14ac:dyDescent="0.25">
      <c r="A31" s="391" t="s">
        <v>1191</v>
      </c>
      <c r="B31" s="390"/>
      <c r="C31" s="390"/>
      <c r="D31" s="390"/>
      <c r="E31" s="390"/>
      <c r="F31" s="390"/>
      <c r="G31" s="390"/>
      <c r="H31" s="390"/>
      <c r="I31" s="390"/>
      <c r="J31" s="390"/>
      <c r="K31" s="629"/>
      <c r="L31" s="629"/>
      <c r="M31" s="1411" t="s">
        <v>1390</v>
      </c>
      <c r="N31" s="1412"/>
      <c r="O31" s="1412"/>
      <c r="P31" s="1412"/>
      <c r="Q31" s="1412"/>
      <c r="R31" s="1412"/>
      <c r="S31" s="1412"/>
      <c r="T31" s="1412"/>
      <c r="U31" s="1413"/>
      <c r="V31" s="1411" t="s">
        <v>1391</v>
      </c>
      <c r="W31" s="1412"/>
      <c r="X31" s="1412"/>
      <c r="Y31" s="1412"/>
      <c r="Z31" s="1412"/>
      <c r="AA31" s="1412"/>
      <c r="AB31" s="1412"/>
      <c r="AC31" s="1413"/>
      <c r="AD31" s="1411" t="s">
        <v>1392</v>
      </c>
      <c r="AE31" s="1412"/>
      <c r="AF31" s="1412"/>
      <c r="AG31" s="1412"/>
      <c r="AH31" s="1412"/>
      <c r="AI31" s="1412"/>
      <c r="AJ31" s="1412"/>
      <c r="AK31" s="1412"/>
      <c r="AL31" s="1417"/>
    </row>
    <row r="32" spans="1:50" s="345" customFormat="1" ht="19.5" customHeight="1" x14ac:dyDescent="0.25">
      <c r="A32" s="374" t="e">
        <f>LEFT(TEXT(#REF!,"dd.m.yyyy"),1)</f>
        <v>#REF!</v>
      </c>
      <c r="B32" s="373" t="e">
        <f>MID(TEXT(#REF!,"dd.mm.yyyy"),2,1)</f>
        <v>#REF!</v>
      </c>
      <c r="C32" s="372" t="s">
        <v>953</v>
      </c>
      <c r="D32" s="373" t="e">
        <f>MID(TEXT(#REF!,"dd.mm.yyyy"),4,1)</f>
        <v>#REF!</v>
      </c>
      <c r="E32" s="373" t="e">
        <f>MID(TEXT(#REF!,"dd.mm.yyyy"),5,1)</f>
        <v>#REF!</v>
      </c>
      <c r="F32" s="372" t="s">
        <v>953</v>
      </c>
      <c r="G32" s="373" t="e">
        <f>MID(TEXT(#REF!,"dd.mm.yyyy"),7,1)</f>
        <v>#REF!</v>
      </c>
      <c r="H32" s="373" t="e">
        <f>MID(TEXT(#REF!,"dd.mm.yyyy"),8,1)</f>
        <v>#REF!</v>
      </c>
      <c r="I32" s="373" t="e">
        <f>MID(TEXT(#REF!,"dd.mm.yyyy"),9,1)</f>
        <v>#REF!</v>
      </c>
      <c r="J32" s="373" t="e">
        <f>MID(TEXT(#REF!,"dd.mm.yyyy"),10,1)</f>
        <v>#REF!</v>
      </c>
      <c r="K32" s="630"/>
      <c r="L32" s="380"/>
      <c r="M32" s="1414"/>
      <c r="N32" s="1415"/>
      <c r="O32" s="1415"/>
      <c r="P32" s="1415"/>
      <c r="Q32" s="1415"/>
      <c r="R32" s="1415"/>
      <c r="S32" s="1415"/>
      <c r="T32" s="1415"/>
      <c r="U32" s="1416"/>
      <c r="V32" s="1414"/>
      <c r="W32" s="1415"/>
      <c r="X32" s="1415"/>
      <c r="Y32" s="1415"/>
      <c r="Z32" s="1415"/>
      <c r="AA32" s="1415"/>
      <c r="AB32" s="1415"/>
      <c r="AC32" s="1416"/>
      <c r="AD32" s="1414"/>
      <c r="AE32" s="1415"/>
      <c r="AF32" s="1415"/>
      <c r="AG32" s="1415"/>
      <c r="AH32" s="1415"/>
      <c r="AI32" s="1415"/>
      <c r="AJ32" s="1415"/>
      <c r="AK32" s="1415"/>
      <c r="AL32" s="1418"/>
      <c r="AP32" s="483"/>
      <c r="AX32" s="345" t="s">
        <v>983</v>
      </c>
    </row>
    <row r="33" spans="1:38" s="345" customFormat="1" ht="12.75" customHeight="1" x14ac:dyDescent="0.25">
      <c r="A33" s="386"/>
      <c r="B33" s="385"/>
      <c r="C33" s="385"/>
      <c r="D33" s="385"/>
      <c r="E33" s="385"/>
      <c r="F33" s="385"/>
      <c r="G33" s="385"/>
      <c r="H33" s="385"/>
      <c r="I33" s="385"/>
      <c r="J33" s="385"/>
      <c r="K33" s="631"/>
      <c r="L33" s="631"/>
      <c r="M33" s="1414"/>
      <c r="N33" s="1415"/>
      <c r="O33" s="1415"/>
      <c r="P33" s="1415"/>
      <c r="Q33" s="1415"/>
      <c r="R33" s="1415"/>
      <c r="S33" s="1415"/>
      <c r="T33" s="1415"/>
      <c r="U33" s="1416"/>
      <c r="V33" s="1414"/>
      <c r="W33" s="1415"/>
      <c r="X33" s="1415"/>
      <c r="Y33" s="1415"/>
      <c r="Z33" s="1415"/>
      <c r="AA33" s="1415"/>
      <c r="AB33" s="1415"/>
      <c r="AC33" s="1416"/>
      <c r="AD33" s="1414"/>
      <c r="AE33" s="1415"/>
      <c r="AF33" s="1415"/>
      <c r="AG33" s="1415"/>
      <c r="AH33" s="1415"/>
      <c r="AI33" s="1415"/>
      <c r="AJ33" s="1415"/>
      <c r="AK33" s="1415"/>
      <c r="AL33" s="1418"/>
    </row>
    <row r="34" spans="1:38" s="345" customFormat="1" x14ac:dyDescent="0.2">
      <c r="A34" s="357" t="s">
        <v>1190</v>
      </c>
      <c r="B34" s="356"/>
      <c r="C34" s="356"/>
      <c r="D34" s="356"/>
      <c r="E34" s="356"/>
      <c r="F34" s="356"/>
      <c r="G34" s="356"/>
      <c r="H34" s="356"/>
      <c r="I34" s="356"/>
      <c r="J34" s="356"/>
      <c r="K34" s="380"/>
      <c r="L34" s="632"/>
      <c r="M34" s="380"/>
      <c r="N34" s="380"/>
      <c r="O34" s="380"/>
      <c r="P34" s="380"/>
      <c r="Q34" s="380"/>
      <c r="R34" s="380"/>
      <c r="S34" s="380"/>
      <c r="T34" s="356"/>
      <c r="U34" s="378"/>
      <c r="V34" s="379"/>
      <c r="W34" s="379"/>
      <c r="X34" s="379"/>
      <c r="Y34" s="379"/>
      <c r="Z34" s="379"/>
      <c r="AA34" s="353"/>
      <c r="AB34" s="379"/>
      <c r="AC34" s="378"/>
      <c r="AD34" s="377"/>
      <c r="AE34" s="376"/>
      <c r="AF34" s="376"/>
      <c r="AG34" s="376"/>
      <c r="AH34" s="376"/>
      <c r="AI34" s="376"/>
      <c r="AJ34" s="376"/>
      <c r="AK34" s="376"/>
      <c r="AL34" s="375"/>
    </row>
    <row r="35" spans="1:38" s="345" customFormat="1" ht="19.5" customHeight="1" x14ac:dyDescent="0.25">
      <c r="A35" s="374" t="e">
        <f>IF(#REF!="","",LEFT(TEXT(#REF!,"dd.mm.yyyy"),1))</f>
        <v>#REF!</v>
      </c>
      <c r="B35" s="373" t="e">
        <f>IF(#REF!="","",MID(TEXT(#REF!,"dd.mm.yyyy"),2,1))</f>
        <v>#REF!</v>
      </c>
      <c r="C35" s="372" t="s">
        <v>953</v>
      </c>
      <c r="D35" s="373" t="e">
        <f>IF(#REF!="","",MID(TEXT(#REF!,"dd.mm.yyyy"),4,1))</f>
        <v>#REF!</v>
      </c>
      <c r="E35" s="373" t="e">
        <f>IF(#REF!="","",MID(TEXT(#REF!,"dd.mm.yyyy"),5,1))</f>
        <v>#REF!</v>
      </c>
      <c r="F35" s="372" t="s">
        <v>953</v>
      </c>
      <c r="G35" s="371" t="e">
        <f>IF(#REF!="","",MID(TEXT(#REF!,"dd.mm.yyyy"),7,1))</f>
        <v>#REF!</v>
      </c>
      <c r="H35" s="371" t="e">
        <f>IF(#REF!="","",MID(TEXT(#REF!,"dd.mm.yyyy"),8,1))</f>
        <v>#REF!</v>
      </c>
      <c r="I35" s="371" t="e">
        <f>IF(#REF!="","",MID(TEXT(#REF!,"dd.mm.yyyy"),9,1))</f>
        <v>#REF!</v>
      </c>
      <c r="J35" s="371" t="e">
        <f>IF(#REF!="","",MID(TEXT(#REF!,"dd.mm.yyyy"),10,1))</f>
        <v>#REF!</v>
      </c>
      <c r="K35" s="633"/>
      <c r="L35" s="482"/>
      <c r="M35" s="356"/>
      <c r="N35" s="356"/>
      <c r="O35" s="356"/>
      <c r="P35" s="356"/>
      <c r="Q35" s="356"/>
      <c r="R35" s="356"/>
      <c r="S35" s="356"/>
      <c r="T35" s="356"/>
      <c r="U35" s="482"/>
      <c r="V35" s="356"/>
      <c r="W35" s="353"/>
      <c r="X35" s="353"/>
      <c r="Y35" s="353"/>
      <c r="Z35" s="353"/>
      <c r="AA35" s="353"/>
      <c r="AB35" s="353"/>
      <c r="AC35" s="481"/>
      <c r="AD35" s="353"/>
      <c r="AE35" s="353"/>
      <c r="AF35" s="353"/>
      <c r="AG35" s="353"/>
      <c r="AH35" s="353"/>
      <c r="AI35" s="353"/>
      <c r="AJ35" s="353"/>
      <c r="AK35" s="353"/>
      <c r="AL35" s="352"/>
    </row>
    <row r="36" spans="1:38" s="351" customFormat="1" thickBot="1" x14ac:dyDescent="0.3">
      <c r="A36" s="366"/>
      <c r="B36" s="365"/>
      <c r="C36" s="365"/>
      <c r="D36" s="365"/>
      <c r="E36" s="365"/>
      <c r="F36" s="365"/>
      <c r="G36" s="365"/>
      <c r="H36" s="365"/>
      <c r="I36" s="365"/>
      <c r="J36" s="365"/>
      <c r="K36" s="365"/>
      <c r="L36" s="364"/>
      <c r="M36" s="1313" t="e">
        <f>#REF!</f>
        <v>#REF!</v>
      </c>
      <c r="N36" s="1314"/>
      <c r="O36" s="1314"/>
      <c r="P36" s="1314"/>
      <c r="Q36" s="1314"/>
      <c r="R36" s="1314"/>
      <c r="S36" s="1314"/>
      <c r="T36" s="1314"/>
      <c r="U36" s="1315"/>
      <c r="V36" s="1313" t="e">
        <f>#REF!</f>
        <v>#REF!</v>
      </c>
      <c r="W36" s="1314"/>
      <c r="X36" s="1314"/>
      <c r="Y36" s="1314"/>
      <c r="Z36" s="1314"/>
      <c r="AA36" s="1314"/>
      <c r="AB36" s="1314"/>
      <c r="AC36" s="1315"/>
      <c r="AD36" s="1316" t="e">
        <f>#REF!</f>
        <v>#REF!</v>
      </c>
      <c r="AE36" s="1314"/>
      <c r="AF36" s="1314"/>
      <c r="AG36" s="1314"/>
      <c r="AH36" s="1314"/>
      <c r="AI36" s="1314"/>
      <c r="AJ36" s="1314"/>
      <c r="AK36" s="1314"/>
      <c r="AL36" s="1317"/>
    </row>
    <row r="37" spans="1:38" s="351" customFormat="1" x14ac:dyDescent="0.25">
      <c r="W37" s="346"/>
      <c r="X37" s="346"/>
      <c r="Y37" s="346"/>
      <c r="Z37" s="346"/>
      <c r="AA37" s="346"/>
      <c r="AB37" s="346"/>
      <c r="AC37" s="346"/>
      <c r="AD37" s="346"/>
      <c r="AE37" s="346"/>
      <c r="AF37" s="346"/>
      <c r="AG37" s="346"/>
      <c r="AH37" s="346"/>
      <c r="AI37" s="346"/>
      <c r="AJ37" s="346"/>
      <c r="AK37" s="346"/>
    </row>
    <row r="38" spans="1:38" s="351" customFormat="1" x14ac:dyDescent="0.25">
      <c r="W38" s="346"/>
      <c r="X38" s="346"/>
      <c r="Y38" s="346"/>
      <c r="Z38" s="346"/>
      <c r="AA38" s="346"/>
      <c r="AB38" s="346"/>
      <c r="AC38" s="346"/>
      <c r="AD38" s="346"/>
      <c r="AE38" s="346"/>
      <c r="AF38" s="346"/>
      <c r="AG38" s="346"/>
      <c r="AH38" s="346"/>
      <c r="AI38" s="346"/>
      <c r="AJ38" s="346"/>
      <c r="AK38" s="346"/>
    </row>
    <row r="39" spans="1:38" s="351" customFormat="1" x14ac:dyDescent="0.25">
      <c r="W39" s="346"/>
      <c r="X39" s="346"/>
      <c r="Y39" s="346"/>
      <c r="Z39" s="346"/>
      <c r="AA39" s="346"/>
      <c r="AB39" s="346"/>
      <c r="AC39" s="346"/>
      <c r="AD39" s="346"/>
      <c r="AE39" s="346"/>
      <c r="AF39" s="346"/>
      <c r="AG39" s="346"/>
      <c r="AH39" s="346"/>
      <c r="AI39" s="346"/>
      <c r="AJ39" s="346"/>
      <c r="AK39" s="346"/>
    </row>
    <row r="40" spans="1:38" ht="13.5" thickBot="1" x14ac:dyDescent="0.3">
      <c r="W40" s="346"/>
      <c r="X40" s="346"/>
      <c r="Y40" s="346"/>
      <c r="Z40" s="346"/>
      <c r="AA40" s="346"/>
      <c r="AB40" s="346"/>
      <c r="AC40" s="346"/>
      <c r="AD40" s="346"/>
      <c r="AE40" s="346"/>
      <c r="AF40" s="346"/>
      <c r="AG40" s="346"/>
      <c r="AH40" s="346"/>
      <c r="AI40" s="346"/>
      <c r="AJ40" s="346"/>
      <c r="AK40" s="346"/>
    </row>
    <row r="41" spans="1:38" s="351" customFormat="1" x14ac:dyDescent="0.25">
      <c r="B41" s="363" t="s">
        <v>1393</v>
      </c>
      <c r="C41" s="362"/>
      <c r="D41" s="362"/>
      <c r="E41" s="362"/>
      <c r="F41" s="362"/>
      <c r="G41" s="362"/>
      <c r="H41" s="362"/>
      <c r="I41" s="362"/>
      <c r="J41" s="362"/>
      <c r="K41" s="362"/>
      <c r="L41" s="362"/>
      <c r="M41" s="362"/>
      <c r="N41" s="362"/>
      <c r="O41" s="362"/>
      <c r="P41" s="362"/>
      <c r="Q41" s="362"/>
      <c r="R41" s="362"/>
      <c r="S41" s="362"/>
      <c r="T41" s="362"/>
      <c r="U41" s="362"/>
      <c r="V41" s="362"/>
      <c r="W41" s="361"/>
      <c r="X41" s="361"/>
      <c r="Y41" s="361"/>
      <c r="Z41" s="361"/>
      <c r="AA41" s="361"/>
      <c r="AB41" s="361"/>
      <c r="AC41" s="361"/>
      <c r="AD41" s="361"/>
      <c r="AE41" s="361"/>
      <c r="AF41" s="361"/>
      <c r="AG41" s="361"/>
      <c r="AH41" s="361"/>
      <c r="AI41" s="361"/>
      <c r="AJ41" s="360"/>
      <c r="AK41" s="346"/>
    </row>
    <row r="42" spans="1:38" s="351" customFormat="1" x14ac:dyDescent="0.25">
      <c r="B42" s="355"/>
      <c r="C42" s="354"/>
      <c r="D42" s="354"/>
      <c r="E42" s="354"/>
      <c r="F42" s="354"/>
      <c r="G42" s="354"/>
      <c r="H42" s="354"/>
      <c r="I42" s="354"/>
      <c r="J42" s="354"/>
      <c r="K42" s="354"/>
      <c r="L42" s="354"/>
      <c r="M42" s="354"/>
      <c r="N42" s="354"/>
      <c r="O42" s="354"/>
      <c r="P42" s="354"/>
      <c r="Q42" s="354"/>
      <c r="R42" s="354"/>
      <c r="S42" s="354"/>
      <c r="T42" s="354"/>
      <c r="U42" s="354"/>
      <c r="V42" s="354"/>
      <c r="W42" s="353"/>
      <c r="X42" s="353"/>
      <c r="Y42" s="353"/>
      <c r="Z42" s="353"/>
      <c r="AA42" s="353"/>
      <c r="AB42" s="353"/>
      <c r="AC42" s="353"/>
      <c r="AD42" s="353"/>
      <c r="AE42" s="353"/>
      <c r="AF42" s="353"/>
      <c r="AG42" s="353"/>
      <c r="AH42" s="353"/>
      <c r="AI42" s="353"/>
      <c r="AJ42" s="352"/>
      <c r="AK42" s="346"/>
    </row>
    <row r="43" spans="1:38" x14ac:dyDescent="0.25">
      <c r="B43" s="359"/>
      <c r="C43" s="358"/>
      <c r="D43" s="358"/>
      <c r="E43" s="358"/>
      <c r="F43" s="358"/>
      <c r="G43" s="358"/>
      <c r="H43" s="358"/>
      <c r="I43" s="358"/>
      <c r="J43" s="358"/>
      <c r="K43" s="358"/>
      <c r="L43" s="358"/>
      <c r="M43" s="358"/>
      <c r="N43" s="358"/>
      <c r="O43" s="358"/>
      <c r="P43" s="358"/>
      <c r="Q43" s="358"/>
      <c r="R43" s="358"/>
      <c r="S43" s="358"/>
      <c r="T43" s="358"/>
      <c r="U43" s="358"/>
      <c r="V43" s="358"/>
      <c r="W43" s="353"/>
      <c r="X43" s="353"/>
      <c r="Y43" s="353"/>
      <c r="Z43" s="353"/>
      <c r="AA43" s="353"/>
      <c r="AB43" s="353"/>
      <c r="AC43" s="353"/>
      <c r="AD43" s="353"/>
      <c r="AE43" s="353"/>
      <c r="AF43" s="353"/>
      <c r="AG43" s="353"/>
      <c r="AH43" s="353"/>
      <c r="AI43" s="353"/>
      <c r="AJ43" s="352"/>
      <c r="AK43" s="346"/>
    </row>
    <row r="44" spans="1:38"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8" s="345" customFormat="1" x14ac:dyDescent="0.25">
      <c r="B45" s="357"/>
      <c r="C45" s="356"/>
      <c r="D45" s="356"/>
      <c r="E45" s="356"/>
      <c r="F45" s="356"/>
      <c r="G45" s="356"/>
      <c r="H45" s="356"/>
      <c r="I45" s="356"/>
      <c r="J45" s="356"/>
      <c r="K45" s="356"/>
      <c r="L45" s="356"/>
      <c r="M45" s="356"/>
      <c r="N45" s="356"/>
      <c r="O45" s="356"/>
      <c r="P45" s="356"/>
      <c r="Q45" s="356"/>
      <c r="R45" s="356"/>
      <c r="S45" s="356"/>
      <c r="T45" s="356"/>
      <c r="U45" s="356"/>
      <c r="V45" s="356"/>
      <c r="W45" s="353"/>
      <c r="X45" s="353"/>
      <c r="Y45" s="353"/>
      <c r="Z45" s="353"/>
      <c r="AA45" s="353"/>
      <c r="AB45" s="353"/>
      <c r="AC45" s="353"/>
      <c r="AD45" s="353"/>
      <c r="AE45" s="353"/>
      <c r="AF45" s="353"/>
      <c r="AG45" s="353"/>
      <c r="AH45" s="353"/>
      <c r="AI45" s="353"/>
      <c r="AJ45" s="352"/>
      <c r="AK45" s="346"/>
    </row>
    <row r="46" spans="1:38" s="345" customFormat="1" x14ac:dyDescent="0.25">
      <c r="B46" s="357"/>
      <c r="C46" s="356"/>
      <c r="D46" s="356"/>
      <c r="E46" s="356"/>
      <c r="F46" s="356"/>
      <c r="G46" s="356"/>
      <c r="H46" s="356"/>
      <c r="I46" s="356"/>
      <c r="J46" s="356"/>
      <c r="K46" s="356"/>
      <c r="L46" s="356"/>
      <c r="M46" s="356"/>
      <c r="N46" s="356"/>
      <c r="O46" s="356"/>
      <c r="P46" s="356"/>
      <c r="Q46" s="356"/>
      <c r="R46" s="356"/>
      <c r="S46" s="356"/>
      <c r="T46" s="356"/>
      <c r="U46" s="356"/>
      <c r="V46" s="356"/>
      <c r="W46" s="353"/>
      <c r="X46" s="353"/>
      <c r="Y46" s="353"/>
      <c r="Z46" s="353"/>
      <c r="AA46" s="353"/>
      <c r="AB46" s="353"/>
      <c r="AC46" s="353"/>
      <c r="AD46" s="353"/>
      <c r="AE46" s="353"/>
      <c r="AF46" s="353"/>
      <c r="AG46" s="353"/>
      <c r="AH46" s="353"/>
      <c r="AI46" s="353"/>
      <c r="AJ46" s="352"/>
      <c r="AK46" s="346"/>
    </row>
    <row r="47" spans="1:38" s="351" customFormat="1" x14ac:dyDescent="0.25">
      <c r="B47" s="355"/>
      <c r="C47" s="354"/>
      <c r="D47" s="354"/>
      <c r="E47" s="354"/>
      <c r="F47" s="354"/>
      <c r="G47" s="354"/>
      <c r="H47" s="354"/>
      <c r="I47" s="354"/>
      <c r="J47" s="354"/>
      <c r="K47" s="354"/>
      <c r="L47" s="354"/>
      <c r="M47" s="354"/>
      <c r="N47" s="354"/>
      <c r="O47" s="354"/>
      <c r="P47" s="354"/>
      <c r="Q47" s="354"/>
      <c r="R47" s="354"/>
      <c r="S47" s="354"/>
      <c r="T47" s="354"/>
      <c r="U47" s="354"/>
      <c r="V47" s="354"/>
      <c r="W47" s="353"/>
      <c r="X47" s="353"/>
      <c r="Y47" s="353"/>
      <c r="Z47" s="353"/>
      <c r="AA47" s="353"/>
      <c r="AB47" s="353"/>
      <c r="AC47" s="353"/>
      <c r="AD47" s="353"/>
      <c r="AE47" s="353"/>
      <c r="AF47" s="353"/>
      <c r="AG47" s="353"/>
      <c r="AH47" s="353"/>
      <c r="AI47" s="353"/>
      <c r="AJ47" s="352"/>
      <c r="AK47" s="346"/>
    </row>
    <row r="48" spans="1:38" s="351" customFormat="1" x14ac:dyDescent="0.25">
      <c r="B48" s="355"/>
      <c r="C48" s="354"/>
      <c r="D48" s="354"/>
      <c r="E48" s="354"/>
      <c r="F48" s="354"/>
      <c r="G48" s="354"/>
      <c r="H48" s="354"/>
      <c r="I48" s="354"/>
      <c r="J48" s="354"/>
      <c r="K48" s="354"/>
      <c r="L48" s="354"/>
      <c r="M48" s="354"/>
      <c r="N48" s="354"/>
      <c r="O48" s="354"/>
      <c r="P48" s="354"/>
      <c r="Q48" s="354"/>
      <c r="R48" s="354"/>
      <c r="S48" s="354"/>
      <c r="T48" s="354"/>
      <c r="U48" s="354"/>
      <c r="V48" s="354"/>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45" customFormat="1" ht="13.5" thickBot="1" x14ac:dyDescent="0.3">
      <c r="B51" s="350"/>
      <c r="C51" s="349"/>
      <c r="D51" s="349"/>
      <c r="E51" s="349"/>
      <c r="F51" s="349"/>
      <c r="G51" s="349" t="s">
        <v>1394</v>
      </c>
      <c r="H51" s="349"/>
      <c r="I51" s="349"/>
      <c r="J51" s="349"/>
      <c r="K51" s="349"/>
      <c r="L51" s="349"/>
      <c r="M51" s="349"/>
      <c r="N51" s="349"/>
      <c r="O51" s="349"/>
      <c r="P51" s="349"/>
      <c r="Q51" s="349"/>
      <c r="R51" s="349"/>
      <c r="S51" s="349"/>
      <c r="T51" s="349"/>
      <c r="U51" s="349" t="s">
        <v>1395</v>
      </c>
      <c r="V51" s="349"/>
      <c r="W51" s="348"/>
      <c r="X51" s="348"/>
      <c r="Y51" s="348"/>
      <c r="Z51" s="348"/>
      <c r="AA51" s="348"/>
      <c r="AB51" s="348"/>
      <c r="AC51" s="348"/>
      <c r="AD51" s="348"/>
      <c r="AE51" s="348"/>
      <c r="AF51" s="348"/>
      <c r="AG51" s="348"/>
      <c r="AH51" s="348"/>
      <c r="AI51" s="348"/>
      <c r="AJ51" s="347"/>
      <c r="AK51" s="346"/>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00B0F0"/>
  </sheetPr>
  <dimension ref="A1:M213"/>
  <sheetViews>
    <sheetView zoomScaleNormal="100" zoomScaleSheetLayoutView="100" workbookViewId="0">
      <selection activeCell="B211" sqref="B211"/>
    </sheetView>
  </sheetViews>
  <sheetFormatPr defaultColWidth="9.140625" defaultRowHeight="11.25" x14ac:dyDescent="0.25"/>
  <cols>
    <col min="1" max="1" width="5.5703125" style="456" customWidth="1"/>
    <col min="2" max="2" width="18.7109375" style="456" customWidth="1"/>
    <col min="3" max="3" width="3.7109375" style="456" customWidth="1"/>
    <col min="4" max="4" width="3.5703125" style="456" customWidth="1"/>
    <col min="5" max="5" width="12.42578125" style="456" customWidth="1"/>
    <col min="6" max="6" width="12.140625" style="456" customWidth="1"/>
    <col min="7" max="7" width="14.7109375" style="456" customWidth="1"/>
    <col min="8" max="8" width="3.5703125" style="456" customWidth="1"/>
    <col min="9" max="9" width="10.5703125" style="456" customWidth="1"/>
    <col min="10" max="10" width="14.42578125" style="456" customWidth="1"/>
    <col min="11" max="16384" width="9.140625" style="456"/>
  </cols>
  <sheetData>
    <row r="1" spans="1:13" ht="7.5" customHeight="1" x14ac:dyDescent="0.25">
      <c r="A1" s="455"/>
      <c r="F1" s="399"/>
      <c r="G1" s="399"/>
      <c r="H1" s="399"/>
      <c r="I1" s="399"/>
    </row>
    <row r="2" spans="1:13" ht="17.25" customHeight="1" x14ac:dyDescent="0.25">
      <c r="A2" s="455"/>
      <c r="B2" s="1477" t="s">
        <v>1363</v>
      </c>
      <c r="C2" s="1478"/>
      <c r="E2" s="399"/>
      <c r="F2" s="479" t="s">
        <v>1396</v>
      </c>
      <c r="G2" s="1479" t="e">
        <f>"  "&amp;#REF!&amp;"  "&amp;#REF!&amp;"  "&amp;#REF!&amp;"  "&amp;#REF!&amp;"  "&amp;#REF!&amp;"  "&amp;#REF!&amp;"  "&amp;#REF!&amp;"  "&amp;#REF!&amp;"  "&amp;#REF!&amp;"  "&amp;#REF!</f>
        <v>#REF!</v>
      </c>
      <c r="H2" s="1480"/>
      <c r="I2" s="1481"/>
    </row>
    <row r="3" spans="1:13" ht="7.5" customHeight="1" thickBot="1" x14ac:dyDescent="0.3">
      <c r="A3" s="455"/>
    </row>
    <row r="4" spans="1:13" s="473" customFormat="1" ht="11.25" customHeight="1" x14ac:dyDescent="0.25">
      <c r="A4" s="1482" t="s">
        <v>1397</v>
      </c>
      <c r="B4" s="1483" t="s">
        <v>1398</v>
      </c>
      <c r="C4" s="1484" t="s">
        <v>1399</v>
      </c>
      <c r="D4" s="1334" t="s">
        <v>1400</v>
      </c>
      <c r="E4" s="1396"/>
      <c r="F4" s="1396"/>
      <c r="G4" s="1396"/>
      <c r="H4" s="1338"/>
      <c r="I4" s="1399" t="s">
        <v>1401</v>
      </c>
      <c r="J4" s="1400"/>
    </row>
    <row r="5" spans="1:13" s="473" customFormat="1" ht="11.25" customHeight="1" x14ac:dyDescent="0.15">
      <c r="A5" s="1451"/>
      <c r="B5" s="1452"/>
      <c r="C5" s="1453"/>
      <c r="D5" s="1376">
        <v>1</v>
      </c>
      <c r="E5" s="1344" t="s">
        <v>1402</v>
      </c>
      <c r="F5" s="1407"/>
      <c r="G5" s="1403" t="s">
        <v>1403</v>
      </c>
      <c r="H5" s="1405"/>
      <c r="I5" s="1336"/>
      <c r="J5" s="1337"/>
    </row>
    <row r="6" spans="1:13" s="473" customFormat="1" ht="12" customHeight="1" x14ac:dyDescent="0.25">
      <c r="A6" s="1346"/>
      <c r="B6" s="1354"/>
      <c r="C6" s="1356"/>
      <c r="D6" s="1454"/>
      <c r="E6" s="1344" t="s">
        <v>1404</v>
      </c>
      <c r="F6" s="1407"/>
      <c r="G6" s="1336"/>
      <c r="H6" s="1339"/>
      <c r="I6" s="1344" t="s">
        <v>1405</v>
      </c>
      <c r="J6" s="1345"/>
    </row>
    <row r="7" spans="1:13" s="475" customFormat="1" ht="27.95" customHeight="1" x14ac:dyDescent="0.25">
      <c r="A7" s="1474"/>
      <c r="B7" s="1476" t="s">
        <v>1406</v>
      </c>
      <c r="C7" s="1366" t="s">
        <v>486</v>
      </c>
      <c r="D7" s="1332">
        <f>'BS old'!D10</f>
        <v>0</v>
      </c>
      <c r="E7" s="1332"/>
      <c r="F7" s="1332"/>
      <c r="G7" s="1329">
        <f>'BS old'!F10</f>
        <v>0</v>
      </c>
      <c r="H7" s="1330"/>
      <c r="I7" s="1331"/>
      <c r="J7" s="474"/>
    </row>
    <row r="8" spans="1:13" s="475" customFormat="1" ht="27.95" customHeight="1" x14ac:dyDescent="0.25">
      <c r="A8" s="1475"/>
      <c r="B8" s="1363"/>
      <c r="C8" s="1366"/>
      <c r="D8" s="1332">
        <f>'BS old'!E10</f>
        <v>0</v>
      </c>
      <c r="E8" s="1332"/>
      <c r="F8" s="1332"/>
      <c r="G8" s="601"/>
      <c r="H8" s="1329">
        <f>'BS old'!G10</f>
        <v>0</v>
      </c>
      <c r="I8" s="1330"/>
      <c r="J8" s="1333"/>
      <c r="M8" s="475" t="s">
        <v>983</v>
      </c>
    </row>
    <row r="9" spans="1:13" s="475" customFormat="1" ht="27.95" customHeight="1" x14ac:dyDescent="0.25">
      <c r="A9" s="1449" t="s">
        <v>487</v>
      </c>
      <c r="B9" s="1363" t="s">
        <v>1407</v>
      </c>
      <c r="C9" s="1366" t="s">
        <v>489</v>
      </c>
      <c r="D9" s="1332">
        <f>'BS old'!D11</f>
        <v>0</v>
      </c>
      <c r="E9" s="1332"/>
      <c r="F9" s="1332"/>
      <c r="G9" s="1329">
        <f>'BS old'!F11</f>
        <v>0</v>
      </c>
      <c r="H9" s="1330"/>
      <c r="I9" s="1331"/>
      <c r="J9" s="474"/>
    </row>
    <row r="10" spans="1:13" s="475" customFormat="1" ht="27.95" customHeight="1" x14ac:dyDescent="0.25">
      <c r="A10" s="1450"/>
      <c r="B10" s="1363"/>
      <c r="C10" s="1366"/>
      <c r="D10" s="1332">
        <f>'BS old'!E11</f>
        <v>0</v>
      </c>
      <c r="E10" s="1332"/>
      <c r="F10" s="1332"/>
      <c r="G10" s="601"/>
      <c r="H10" s="1329">
        <f>'BS old'!G11</f>
        <v>0</v>
      </c>
      <c r="I10" s="1330"/>
      <c r="J10" s="1333"/>
    </row>
    <row r="11" spans="1:13" s="475" customFormat="1" ht="27.95" customHeight="1" x14ac:dyDescent="0.25">
      <c r="A11" s="1449" t="s">
        <v>490</v>
      </c>
      <c r="B11" s="1363" t="s">
        <v>1408</v>
      </c>
      <c r="C11" s="1366" t="s">
        <v>492</v>
      </c>
      <c r="D11" s="1332">
        <f>'BS old'!D12</f>
        <v>0</v>
      </c>
      <c r="E11" s="1332"/>
      <c r="F11" s="1332"/>
      <c r="G11" s="1329">
        <f>'BS old'!F12</f>
        <v>0</v>
      </c>
      <c r="H11" s="1330"/>
      <c r="I11" s="1331"/>
      <c r="J11" s="635"/>
    </row>
    <row r="12" spans="1:13" s="475" customFormat="1" ht="27.95" customHeight="1" x14ac:dyDescent="0.25">
      <c r="A12" s="1450"/>
      <c r="B12" s="1363"/>
      <c r="C12" s="1366"/>
      <c r="D12" s="1332">
        <f>'BS old'!E12</f>
        <v>0</v>
      </c>
      <c r="E12" s="1332"/>
      <c r="F12" s="1332"/>
      <c r="G12" s="601"/>
      <c r="H12" s="1329">
        <f>'BS old'!G12</f>
        <v>0</v>
      </c>
      <c r="I12" s="1330"/>
      <c r="J12" s="1333"/>
    </row>
    <row r="13" spans="1:13" s="473" customFormat="1" ht="27.95" customHeight="1" x14ac:dyDescent="0.25">
      <c r="A13" s="1461" t="s">
        <v>493</v>
      </c>
      <c r="B13" s="1351" t="s">
        <v>1409</v>
      </c>
      <c r="C13" s="1468" t="s">
        <v>495</v>
      </c>
      <c r="D13" s="1332">
        <f>'BS old'!D13</f>
        <v>0</v>
      </c>
      <c r="E13" s="1332"/>
      <c r="F13" s="1332"/>
      <c r="G13" s="1329">
        <f>'BS old'!F13</f>
        <v>0</v>
      </c>
      <c r="H13" s="1330"/>
      <c r="I13" s="1331"/>
      <c r="J13" s="474"/>
    </row>
    <row r="14" spans="1:13" s="473" customFormat="1" ht="27.95" customHeight="1" x14ac:dyDescent="0.25">
      <c r="A14" s="1462"/>
      <c r="B14" s="1351"/>
      <c r="C14" s="1352"/>
      <c r="D14" s="1332">
        <f>'BS old'!E13</f>
        <v>0</v>
      </c>
      <c r="E14" s="1332"/>
      <c r="F14" s="1332"/>
      <c r="G14" s="601"/>
      <c r="H14" s="1329">
        <f>'BS old'!G13</f>
        <v>0</v>
      </c>
      <c r="I14" s="1330"/>
      <c r="J14" s="1333"/>
    </row>
    <row r="15" spans="1:13" s="473" customFormat="1" ht="27.95" customHeight="1" x14ac:dyDescent="0.25">
      <c r="A15" s="1445" t="s">
        <v>496</v>
      </c>
      <c r="B15" s="1351" t="s">
        <v>1410</v>
      </c>
      <c r="C15" s="1468" t="s">
        <v>498</v>
      </c>
      <c r="D15" s="1332">
        <f>'BS old'!D14</f>
        <v>0</v>
      </c>
      <c r="E15" s="1332"/>
      <c r="F15" s="1332"/>
      <c r="G15" s="1329">
        <f>'BS old'!F14</f>
        <v>0</v>
      </c>
      <c r="H15" s="1330"/>
      <c r="I15" s="1331"/>
      <c r="J15" s="474"/>
    </row>
    <row r="16" spans="1:13" s="473" customFormat="1" ht="27.95" customHeight="1" x14ac:dyDescent="0.25">
      <c r="A16" s="1348"/>
      <c r="B16" s="1351"/>
      <c r="C16" s="1352"/>
      <c r="D16" s="1332">
        <f>'BS old'!E14</f>
        <v>0</v>
      </c>
      <c r="E16" s="1332"/>
      <c r="F16" s="1332"/>
      <c r="G16" s="601"/>
      <c r="H16" s="1329">
        <f>'BS old'!G14</f>
        <v>0</v>
      </c>
      <c r="I16" s="1330"/>
      <c r="J16" s="1333"/>
    </row>
    <row r="17" spans="1:10" s="473" customFormat="1" ht="27.95" customHeight="1" x14ac:dyDescent="0.25">
      <c r="A17" s="1445" t="s">
        <v>499</v>
      </c>
      <c r="B17" s="1351" t="s">
        <v>1411</v>
      </c>
      <c r="C17" s="1468" t="s">
        <v>501</v>
      </c>
      <c r="D17" s="1332">
        <f>'BS old'!D15</f>
        <v>0</v>
      </c>
      <c r="E17" s="1332"/>
      <c r="F17" s="1332"/>
      <c r="G17" s="1329">
        <f>'BS old'!F15</f>
        <v>0</v>
      </c>
      <c r="H17" s="1330"/>
      <c r="I17" s="1331"/>
      <c r="J17" s="474"/>
    </row>
    <row r="18" spans="1:10" s="473" customFormat="1" ht="27.95" customHeight="1" x14ac:dyDescent="0.25">
      <c r="A18" s="1348"/>
      <c r="B18" s="1351"/>
      <c r="C18" s="1352"/>
      <c r="D18" s="1332">
        <f>'BS old'!E15</f>
        <v>0</v>
      </c>
      <c r="E18" s="1332"/>
      <c r="F18" s="1332"/>
      <c r="G18" s="601"/>
      <c r="H18" s="1329">
        <f>'BS old'!G15</f>
        <v>0</v>
      </c>
      <c r="I18" s="1330"/>
      <c r="J18" s="1333"/>
    </row>
    <row r="19" spans="1:10" s="473" customFormat="1" ht="27.95" customHeight="1" x14ac:dyDescent="0.25">
      <c r="A19" s="1445" t="s">
        <v>502</v>
      </c>
      <c r="B19" s="1351" t="s">
        <v>1117</v>
      </c>
      <c r="C19" s="1468" t="s">
        <v>504</v>
      </c>
      <c r="D19" s="1332">
        <f>'BS old'!D16</f>
        <v>0</v>
      </c>
      <c r="E19" s="1332"/>
      <c r="F19" s="1332"/>
      <c r="G19" s="1329">
        <f>'BS old'!F16</f>
        <v>0</v>
      </c>
      <c r="H19" s="1330"/>
      <c r="I19" s="1331"/>
      <c r="J19" s="474"/>
    </row>
    <row r="20" spans="1:10" s="473" customFormat="1" ht="27.95" customHeight="1" x14ac:dyDescent="0.25">
      <c r="A20" s="1348"/>
      <c r="B20" s="1351"/>
      <c r="C20" s="1352"/>
      <c r="D20" s="1332">
        <f>'BS old'!E16</f>
        <v>0</v>
      </c>
      <c r="E20" s="1332"/>
      <c r="F20" s="1332"/>
      <c r="G20" s="601"/>
      <c r="H20" s="1329">
        <f>'BS old'!G16</f>
        <v>0</v>
      </c>
      <c r="I20" s="1330"/>
      <c r="J20" s="1333"/>
    </row>
    <row r="21" spans="1:10" s="473" customFormat="1" ht="27.95" customHeight="1" x14ac:dyDescent="0.25">
      <c r="A21" s="1445" t="s">
        <v>505</v>
      </c>
      <c r="B21" s="1351" t="s">
        <v>1412</v>
      </c>
      <c r="C21" s="1468" t="s">
        <v>507</v>
      </c>
      <c r="D21" s="1332">
        <f>'BS old'!D17</f>
        <v>0</v>
      </c>
      <c r="E21" s="1332"/>
      <c r="F21" s="1332"/>
      <c r="G21" s="1329">
        <f>'BS old'!F17</f>
        <v>0</v>
      </c>
      <c r="H21" s="1330"/>
      <c r="I21" s="1331"/>
      <c r="J21" s="474"/>
    </row>
    <row r="22" spans="1:10" s="473" customFormat="1" ht="27.95" customHeight="1" x14ac:dyDescent="0.25">
      <c r="A22" s="1348"/>
      <c r="B22" s="1351"/>
      <c r="C22" s="1352"/>
      <c r="D22" s="1332">
        <f>'BS old'!E17</f>
        <v>0</v>
      </c>
      <c r="E22" s="1332"/>
      <c r="F22" s="1332"/>
      <c r="G22" s="601"/>
      <c r="H22" s="1329">
        <f>'BS old'!G17</f>
        <v>0</v>
      </c>
      <c r="I22" s="1330"/>
      <c r="J22" s="1333"/>
    </row>
    <row r="23" spans="1:10" s="473" customFormat="1" ht="27.95" customHeight="1" x14ac:dyDescent="0.25">
      <c r="A23" s="1445" t="s">
        <v>508</v>
      </c>
      <c r="B23" s="1351" t="s">
        <v>1413</v>
      </c>
      <c r="C23" s="1468" t="s">
        <v>510</v>
      </c>
      <c r="D23" s="1332">
        <f>'BS old'!D18</f>
        <v>0</v>
      </c>
      <c r="E23" s="1332"/>
      <c r="F23" s="1332"/>
      <c r="G23" s="1329">
        <f>'BS old'!F18</f>
        <v>0</v>
      </c>
      <c r="H23" s="1330"/>
      <c r="I23" s="1331"/>
      <c r="J23" s="474"/>
    </row>
    <row r="24" spans="1:10" s="473" customFormat="1" ht="27.95" customHeight="1" x14ac:dyDescent="0.25">
      <c r="A24" s="1348"/>
      <c r="B24" s="1351"/>
      <c r="C24" s="1352"/>
      <c r="D24" s="1332">
        <f>'BS old'!E18</f>
        <v>0</v>
      </c>
      <c r="E24" s="1332"/>
      <c r="F24" s="1332"/>
      <c r="G24" s="601"/>
      <c r="H24" s="1329">
        <f>'BS old'!G18</f>
        <v>0</v>
      </c>
      <c r="I24" s="1330"/>
      <c r="J24" s="1333"/>
    </row>
    <row r="25" spans="1:10" s="473" customFormat="1" ht="27.95" customHeight="1" x14ac:dyDescent="0.25">
      <c r="A25" s="1445" t="s">
        <v>511</v>
      </c>
      <c r="B25" s="1351" t="s">
        <v>1414</v>
      </c>
      <c r="C25" s="1468" t="s">
        <v>513</v>
      </c>
      <c r="D25" s="1332">
        <f>'BS old'!D19</f>
        <v>0</v>
      </c>
      <c r="E25" s="1332"/>
      <c r="F25" s="1332"/>
      <c r="G25" s="1329">
        <f>'BS old'!F19</f>
        <v>0</v>
      </c>
      <c r="H25" s="1330"/>
      <c r="I25" s="1331"/>
      <c r="J25" s="474"/>
    </row>
    <row r="26" spans="1:10" s="473" customFormat="1" ht="27.95" customHeight="1" x14ac:dyDescent="0.25">
      <c r="A26" s="1348"/>
      <c r="B26" s="1351"/>
      <c r="C26" s="1352"/>
      <c r="D26" s="1332">
        <f>'BS old'!E19</f>
        <v>0</v>
      </c>
      <c r="E26" s="1332"/>
      <c r="F26" s="1332"/>
      <c r="G26" s="601"/>
      <c r="H26" s="1329">
        <f>'BS old'!G19</f>
        <v>0</v>
      </c>
      <c r="I26" s="1330"/>
      <c r="J26" s="1333"/>
    </row>
    <row r="27" spans="1:10" s="475" customFormat="1" ht="27.95" customHeight="1" x14ac:dyDescent="0.25">
      <c r="A27" s="1463" t="s">
        <v>514</v>
      </c>
      <c r="B27" s="1363" t="s">
        <v>515</v>
      </c>
      <c r="C27" s="1472" t="s">
        <v>516</v>
      </c>
      <c r="D27" s="1332">
        <f>'BS old'!D20</f>
        <v>0</v>
      </c>
      <c r="E27" s="1332"/>
      <c r="F27" s="1332"/>
      <c r="G27" s="1329">
        <f>'BS old'!F20</f>
        <v>0</v>
      </c>
      <c r="H27" s="1330"/>
      <c r="I27" s="1331"/>
      <c r="J27" s="474"/>
    </row>
    <row r="28" spans="1:10" s="475" customFormat="1" ht="27.95" customHeight="1" x14ac:dyDescent="0.25">
      <c r="A28" s="1464"/>
      <c r="B28" s="1363"/>
      <c r="C28" s="1473"/>
      <c r="D28" s="1332">
        <f>'BS old'!E20</f>
        <v>0</v>
      </c>
      <c r="E28" s="1332"/>
      <c r="F28" s="1332"/>
      <c r="G28" s="601"/>
      <c r="H28" s="1329">
        <f>'BS old'!G20</f>
        <v>0</v>
      </c>
      <c r="I28" s="1330"/>
      <c r="J28" s="1333"/>
    </row>
    <row r="29" spans="1:10" s="473" customFormat="1" ht="27.95" customHeight="1" x14ac:dyDescent="0.25">
      <c r="A29" s="1461" t="s">
        <v>517</v>
      </c>
      <c r="B29" s="1351" t="s">
        <v>1415</v>
      </c>
      <c r="C29" s="1468" t="s">
        <v>519</v>
      </c>
      <c r="D29" s="1332">
        <f>'BS old'!D21</f>
        <v>0</v>
      </c>
      <c r="E29" s="1332"/>
      <c r="F29" s="1332"/>
      <c r="G29" s="1329">
        <f>'BS old'!F21</f>
        <v>0</v>
      </c>
      <c r="H29" s="1330"/>
      <c r="I29" s="1331"/>
      <c r="J29" s="474"/>
    </row>
    <row r="30" spans="1:10" s="473" customFormat="1" ht="27.95" customHeight="1" x14ac:dyDescent="0.25">
      <c r="A30" s="1462"/>
      <c r="B30" s="1351"/>
      <c r="C30" s="1352"/>
      <c r="D30" s="1332">
        <f>'BS old'!E21</f>
        <v>0</v>
      </c>
      <c r="E30" s="1332"/>
      <c r="F30" s="1332"/>
      <c r="G30" s="601"/>
      <c r="H30" s="1329">
        <f>'BS old'!G21</f>
        <v>0</v>
      </c>
      <c r="I30" s="1330"/>
      <c r="J30" s="1333"/>
    </row>
    <row r="31" spans="1:10" s="473" customFormat="1" ht="27.95" customHeight="1" x14ac:dyDescent="0.25">
      <c r="A31" s="1445" t="s">
        <v>496</v>
      </c>
      <c r="B31" s="1351" t="s">
        <v>1416</v>
      </c>
      <c r="C31" s="1468" t="s">
        <v>521</v>
      </c>
      <c r="D31" s="1332">
        <f>'BS old'!D22</f>
        <v>0</v>
      </c>
      <c r="E31" s="1332"/>
      <c r="F31" s="1332"/>
      <c r="G31" s="1469">
        <f>'BS old'!F22</f>
        <v>0</v>
      </c>
      <c r="H31" s="1470"/>
      <c r="I31" s="1471"/>
      <c r="J31" s="474"/>
    </row>
    <row r="32" spans="1:10" s="473" customFormat="1" ht="27.95" customHeight="1" thickBot="1" x14ac:dyDescent="0.3">
      <c r="A32" s="1348"/>
      <c r="B32" s="1351"/>
      <c r="C32" s="1352"/>
      <c r="D32" s="1332">
        <f>'BS old'!E22</f>
        <v>0</v>
      </c>
      <c r="E32" s="1332"/>
      <c r="F32" s="1332"/>
      <c r="G32" s="601"/>
      <c r="H32" s="1329">
        <f>'BS old'!G22</f>
        <v>0</v>
      </c>
      <c r="I32" s="1330"/>
      <c r="J32" s="1333"/>
    </row>
    <row r="33" spans="1:10" s="473" customFormat="1" ht="11.25" customHeight="1" x14ac:dyDescent="0.25">
      <c r="A33" s="1451" t="s">
        <v>1397</v>
      </c>
      <c r="B33" s="1452" t="s">
        <v>1398</v>
      </c>
      <c r="C33" s="1453" t="s">
        <v>1399</v>
      </c>
      <c r="D33" s="1334" t="s">
        <v>1400</v>
      </c>
      <c r="E33" s="1396"/>
      <c r="F33" s="1396"/>
      <c r="G33" s="1396"/>
      <c r="H33" s="1338"/>
      <c r="I33" s="1399" t="s">
        <v>1401</v>
      </c>
      <c r="J33" s="1400"/>
    </row>
    <row r="34" spans="1:10" s="473" customFormat="1" ht="11.25" customHeight="1" x14ac:dyDescent="0.15">
      <c r="A34" s="1451"/>
      <c r="B34" s="1452"/>
      <c r="C34" s="1453"/>
      <c r="D34" s="1376">
        <v>1</v>
      </c>
      <c r="E34" s="1344" t="s">
        <v>1402</v>
      </c>
      <c r="F34" s="1407"/>
      <c r="G34" s="1403" t="s">
        <v>1403</v>
      </c>
      <c r="H34" s="1405"/>
      <c r="I34" s="1336"/>
      <c r="J34" s="1337"/>
    </row>
    <row r="35" spans="1:10" s="473" customFormat="1" ht="12" customHeight="1" x14ac:dyDescent="0.25">
      <c r="A35" s="1346"/>
      <c r="B35" s="1354"/>
      <c r="C35" s="1356"/>
      <c r="D35" s="1454"/>
      <c r="E35" s="1344" t="s">
        <v>1404</v>
      </c>
      <c r="F35" s="1407"/>
      <c r="G35" s="1336"/>
      <c r="H35" s="1339"/>
      <c r="I35" s="1344" t="s">
        <v>1405</v>
      </c>
      <c r="J35" s="1345"/>
    </row>
    <row r="36" spans="1:10" ht="27.95" customHeight="1" x14ac:dyDescent="0.25">
      <c r="A36" s="1445" t="s">
        <v>499</v>
      </c>
      <c r="B36" s="1350" t="s">
        <v>1417</v>
      </c>
      <c r="C36" s="1352" t="s">
        <v>523</v>
      </c>
      <c r="D36" s="1456">
        <f>'BS old'!D23</f>
        <v>0</v>
      </c>
      <c r="E36" s="1456"/>
      <c r="F36" s="1456"/>
      <c r="G36" s="1401">
        <f>'BS old'!F23</f>
        <v>0</v>
      </c>
      <c r="H36" s="1402"/>
      <c r="I36" s="1467"/>
      <c r="J36" s="636"/>
    </row>
    <row r="37" spans="1:10" ht="27.95" customHeight="1" x14ac:dyDescent="0.25">
      <c r="A37" s="1348"/>
      <c r="B37" s="1351"/>
      <c r="C37" s="1353"/>
      <c r="D37" s="1332">
        <f>'BS old'!E23</f>
        <v>0</v>
      </c>
      <c r="E37" s="1332"/>
      <c r="F37" s="1332"/>
      <c r="G37" s="637"/>
      <c r="H37" s="1329">
        <f>'BS old'!G23</f>
        <v>0</v>
      </c>
      <c r="I37" s="1330"/>
      <c r="J37" s="1333"/>
    </row>
    <row r="38" spans="1:10" ht="27.95" customHeight="1" x14ac:dyDescent="0.25">
      <c r="A38" s="1445" t="s">
        <v>502</v>
      </c>
      <c r="B38" s="1351" t="s">
        <v>1418</v>
      </c>
      <c r="C38" s="1353" t="s">
        <v>525</v>
      </c>
      <c r="D38" s="1332">
        <f>'BS old'!D24</f>
        <v>0</v>
      </c>
      <c r="E38" s="1332"/>
      <c r="F38" s="1332"/>
      <c r="G38" s="1329">
        <f>'BS old'!F24</f>
        <v>0</v>
      </c>
      <c r="H38" s="1330"/>
      <c r="I38" s="1331"/>
      <c r="J38" s="636"/>
    </row>
    <row r="39" spans="1:10" ht="27.95" customHeight="1" x14ac:dyDescent="0.25">
      <c r="A39" s="1348"/>
      <c r="B39" s="1351"/>
      <c r="C39" s="1353"/>
      <c r="D39" s="1332">
        <f>'BS old'!E24</f>
        <v>0</v>
      </c>
      <c r="E39" s="1332"/>
      <c r="F39" s="1332"/>
      <c r="G39" s="637"/>
      <c r="H39" s="1329">
        <f>'BS old'!G24</f>
        <v>0</v>
      </c>
      <c r="I39" s="1330"/>
      <c r="J39" s="1333"/>
    </row>
    <row r="40" spans="1:10" ht="27.95" customHeight="1" x14ac:dyDescent="0.25">
      <c r="A40" s="1445" t="s">
        <v>505</v>
      </c>
      <c r="B40" s="1351" t="s">
        <v>1419</v>
      </c>
      <c r="C40" s="1352" t="s">
        <v>527</v>
      </c>
      <c r="D40" s="1332">
        <f>'BS old'!D25</f>
        <v>0</v>
      </c>
      <c r="E40" s="1332"/>
      <c r="F40" s="1332"/>
      <c r="G40" s="1329">
        <f>'BS old'!F25</f>
        <v>0</v>
      </c>
      <c r="H40" s="1330"/>
      <c r="I40" s="1331"/>
      <c r="J40" s="636"/>
    </row>
    <row r="41" spans="1:10" ht="27.95" customHeight="1" x14ac:dyDescent="0.25">
      <c r="A41" s="1348"/>
      <c r="B41" s="1351"/>
      <c r="C41" s="1353"/>
      <c r="D41" s="1332">
        <f>'BS old'!E25</f>
        <v>0</v>
      </c>
      <c r="E41" s="1332"/>
      <c r="F41" s="1332"/>
      <c r="G41" s="637"/>
      <c r="H41" s="1329">
        <f>'BS old'!G25</f>
        <v>0</v>
      </c>
      <c r="I41" s="1330"/>
      <c r="J41" s="1333"/>
    </row>
    <row r="42" spans="1:10" ht="27.95" customHeight="1" x14ac:dyDescent="0.25">
      <c r="A42" s="1445" t="s">
        <v>508</v>
      </c>
      <c r="B42" s="1351" t="s">
        <v>1420</v>
      </c>
      <c r="C42" s="1353" t="s">
        <v>529</v>
      </c>
      <c r="D42" s="1332">
        <f>'BS old'!D26</f>
        <v>0</v>
      </c>
      <c r="E42" s="1332"/>
      <c r="F42" s="1332"/>
      <c r="G42" s="1329">
        <f>'BS old'!F26</f>
        <v>0</v>
      </c>
      <c r="H42" s="1330"/>
      <c r="I42" s="1331"/>
      <c r="J42" s="636"/>
    </row>
    <row r="43" spans="1:10" ht="27.95" customHeight="1" x14ac:dyDescent="0.25">
      <c r="A43" s="1348"/>
      <c r="B43" s="1351"/>
      <c r="C43" s="1353"/>
      <c r="D43" s="1332">
        <f>'BS old'!E26</f>
        <v>0</v>
      </c>
      <c r="E43" s="1332"/>
      <c r="F43" s="1332"/>
      <c r="G43" s="637"/>
      <c r="H43" s="1329">
        <f>'BS old'!G26</f>
        <v>0</v>
      </c>
      <c r="I43" s="1330"/>
      <c r="J43" s="1333"/>
    </row>
    <row r="44" spans="1:10" ht="27.95" customHeight="1" x14ac:dyDescent="0.25">
      <c r="A44" s="1445" t="s">
        <v>511</v>
      </c>
      <c r="B44" s="1351" t="s">
        <v>1421</v>
      </c>
      <c r="C44" s="1352" t="s">
        <v>531</v>
      </c>
      <c r="D44" s="1332">
        <f>'BS old'!D27</f>
        <v>0</v>
      </c>
      <c r="E44" s="1332"/>
      <c r="F44" s="1332"/>
      <c r="G44" s="1329">
        <f>'BS old'!F27</f>
        <v>0</v>
      </c>
      <c r="H44" s="1330"/>
      <c r="I44" s="1331"/>
      <c r="J44" s="636"/>
    </row>
    <row r="45" spans="1:10" ht="27.95" customHeight="1" x14ac:dyDescent="0.25">
      <c r="A45" s="1348"/>
      <c r="B45" s="1351"/>
      <c r="C45" s="1353"/>
      <c r="D45" s="1332">
        <f>'BS old'!E27</f>
        <v>0</v>
      </c>
      <c r="E45" s="1332"/>
      <c r="F45" s="1332"/>
      <c r="G45" s="637"/>
      <c r="H45" s="1329">
        <f>'BS old'!G27</f>
        <v>0</v>
      </c>
      <c r="I45" s="1330"/>
      <c r="J45" s="1333"/>
    </row>
    <row r="46" spans="1:10" ht="27.95" customHeight="1" x14ac:dyDescent="0.25">
      <c r="A46" s="1445" t="s">
        <v>532</v>
      </c>
      <c r="B46" s="1351" t="s">
        <v>1422</v>
      </c>
      <c r="C46" s="1353" t="s">
        <v>534</v>
      </c>
      <c r="D46" s="1332">
        <f>'BS old'!D28</f>
        <v>0</v>
      </c>
      <c r="E46" s="1332"/>
      <c r="F46" s="1332"/>
      <c r="G46" s="1329">
        <f>'BS old'!F28</f>
        <v>0</v>
      </c>
      <c r="H46" s="1330"/>
      <c r="I46" s="1331"/>
      <c r="J46" s="636"/>
    </row>
    <row r="47" spans="1:10" ht="27.95" customHeight="1" x14ac:dyDescent="0.25">
      <c r="A47" s="1348"/>
      <c r="B47" s="1351"/>
      <c r="C47" s="1353"/>
      <c r="D47" s="1332">
        <f>'BS old'!E28</f>
        <v>0</v>
      </c>
      <c r="E47" s="1332"/>
      <c r="F47" s="1332"/>
      <c r="G47" s="637"/>
      <c r="H47" s="1329">
        <f>'BS old'!G28</f>
        <v>0</v>
      </c>
      <c r="I47" s="1330"/>
      <c r="J47" s="1333"/>
    </row>
    <row r="48" spans="1:10" ht="27.95" customHeight="1" x14ac:dyDescent="0.25">
      <c r="A48" s="1445" t="s">
        <v>535</v>
      </c>
      <c r="B48" s="1351" t="s">
        <v>1423</v>
      </c>
      <c r="C48" s="1352" t="s">
        <v>537</v>
      </c>
      <c r="D48" s="1332">
        <f>'BS old'!D29</f>
        <v>0</v>
      </c>
      <c r="E48" s="1332"/>
      <c r="F48" s="1332"/>
      <c r="G48" s="1329">
        <f>'BS old'!F29</f>
        <v>0</v>
      </c>
      <c r="H48" s="1330"/>
      <c r="I48" s="1331"/>
      <c r="J48" s="636"/>
    </row>
    <row r="49" spans="1:10" ht="27.95" customHeight="1" x14ac:dyDescent="0.25">
      <c r="A49" s="1348"/>
      <c r="B49" s="1351"/>
      <c r="C49" s="1353"/>
      <c r="D49" s="1332">
        <f>'BS old'!E29</f>
        <v>0</v>
      </c>
      <c r="E49" s="1332"/>
      <c r="F49" s="1332"/>
      <c r="G49" s="638"/>
      <c r="H49" s="1329">
        <f>'BS old'!G29</f>
        <v>0</v>
      </c>
      <c r="I49" s="1330"/>
      <c r="J49" s="1333"/>
    </row>
    <row r="50" spans="1:10" ht="27.95" customHeight="1" x14ac:dyDescent="0.25">
      <c r="A50" s="1463" t="s">
        <v>538</v>
      </c>
      <c r="B50" s="1363" t="s">
        <v>1424</v>
      </c>
      <c r="C50" s="1353" t="s">
        <v>540</v>
      </c>
      <c r="D50" s="1332">
        <f>'BS old'!D30</f>
        <v>0</v>
      </c>
      <c r="E50" s="1332"/>
      <c r="F50" s="1332"/>
      <c r="G50" s="1329">
        <f>'BS old'!F30</f>
        <v>0</v>
      </c>
      <c r="H50" s="1330"/>
      <c r="I50" s="1331"/>
      <c r="J50" s="636"/>
    </row>
    <row r="51" spans="1:10" ht="27.95" customHeight="1" x14ac:dyDescent="0.25">
      <c r="A51" s="1464"/>
      <c r="B51" s="1363"/>
      <c r="C51" s="1353"/>
      <c r="D51" s="1332">
        <f>'BS old'!E30</f>
        <v>0</v>
      </c>
      <c r="E51" s="1332"/>
      <c r="F51" s="1332"/>
      <c r="G51" s="638"/>
      <c r="H51" s="1329">
        <f>'BS old'!G30</f>
        <v>0</v>
      </c>
      <c r="I51" s="1330"/>
      <c r="J51" s="1333"/>
    </row>
    <row r="52" spans="1:10" s="404" customFormat="1" ht="27.95" customHeight="1" x14ac:dyDescent="0.25">
      <c r="A52" s="1465" t="s">
        <v>541</v>
      </c>
      <c r="B52" s="1351" t="s">
        <v>1425</v>
      </c>
      <c r="C52" s="1352" t="s">
        <v>543</v>
      </c>
      <c r="D52" s="1332">
        <f>'BS old'!D31</f>
        <v>0</v>
      </c>
      <c r="E52" s="1332"/>
      <c r="F52" s="1332"/>
      <c r="G52" s="1329">
        <f>'BS old'!F31</f>
        <v>0</v>
      </c>
      <c r="H52" s="1330"/>
      <c r="I52" s="1331"/>
      <c r="J52" s="636"/>
    </row>
    <row r="53" spans="1:10" s="404" customFormat="1" ht="27.95" customHeight="1" x14ac:dyDescent="0.25">
      <c r="A53" s="1466"/>
      <c r="B53" s="1351"/>
      <c r="C53" s="1353"/>
      <c r="D53" s="1332">
        <f>'BS old'!E31</f>
        <v>0</v>
      </c>
      <c r="E53" s="1332"/>
      <c r="F53" s="1332"/>
      <c r="G53" s="638"/>
      <c r="H53" s="1329">
        <f>'BS old'!G31</f>
        <v>0</v>
      </c>
      <c r="I53" s="1330"/>
      <c r="J53" s="1333"/>
    </row>
    <row r="54" spans="1:10" ht="27.95" customHeight="1" x14ac:dyDescent="0.25">
      <c r="A54" s="1445" t="s">
        <v>496</v>
      </c>
      <c r="B54" s="1351" t="s">
        <v>1426</v>
      </c>
      <c r="C54" s="1353" t="s">
        <v>545</v>
      </c>
      <c r="D54" s="1332">
        <f>'BS old'!D32</f>
        <v>0</v>
      </c>
      <c r="E54" s="1332"/>
      <c r="F54" s="1332"/>
      <c r="G54" s="1329">
        <f>'BS old'!F32</f>
        <v>0</v>
      </c>
      <c r="H54" s="1330"/>
      <c r="I54" s="1331"/>
      <c r="J54" s="636"/>
    </row>
    <row r="55" spans="1:10" ht="27.95" customHeight="1" x14ac:dyDescent="0.25">
      <c r="A55" s="1348"/>
      <c r="B55" s="1351"/>
      <c r="C55" s="1353"/>
      <c r="D55" s="1332">
        <f>'BS old'!E32</f>
        <v>0</v>
      </c>
      <c r="E55" s="1332"/>
      <c r="F55" s="1332"/>
      <c r="G55" s="638"/>
      <c r="H55" s="1329">
        <f>'BS old'!G32</f>
        <v>0</v>
      </c>
      <c r="I55" s="1330"/>
      <c r="J55" s="1333"/>
    </row>
    <row r="56" spans="1:10" ht="27.95" customHeight="1" x14ac:dyDescent="0.25">
      <c r="A56" s="1445" t="s">
        <v>499</v>
      </c>
      <c r="B56" s="1351" t="s">
        <v>1427</v>
      </c>
      <c r="C56" s="1352" t="s">
        <v>547</v>
      </c>
      <c r="D56" s="1332">
        <f>'BS old'!D33</f>
        <v>0</v>
      </c>
      <c r="E56" s="1332"/>
      <c r="F56" s="1332"/>
      <c r="G56" s="1329">
        <f>'BS old'!F33</f>
        <v>0</v>
      </c>
      <c r="H56" s="1330"/>
      <c r="I56" s="1331"/>
      <c r="J56" s="636"/>
    </row>
    <row r="57" spans="1:10" ht="27.95" customHeight="1" x14ac:dyDescent="0.25">
      <c r="A57" s="1348"/>
      <c r="B57" s="1351"/>
      <c r="C57" s="1353"/>
      <c r="D57" s="1332">
        <f>'BS old'!E33</f>
        <v>0</v>
      </c>
      <c r="E57" s="1332"/>
      <c r="F57" s="1332"/>
      <c r="G57" s="638"/>
      <c r="H57" s="1329">
        <f>'BS old'!G33</f>
        <v>0</v>
      </c>
      <c r="I57" s="1330"/>
      <c r="J57" s="1333"/>
    </row>
    <row r="58" spans="1:10" ht="27.95" customHeight="1" x14ac:dyDescent="0.25">
      <c r="A58" s="1445" t="s">
        <v>502</v>
      </c>
      <c r="B58" s="1351" t="s">
        <v>1428</v>
      </c>
      <c r="C58" s="1353" t="s">
        <v>549</v>
      </c>
      <c r="D58" s="1332">
        <f>'BS old'!D34</f>
        <v>0</v>
      </c>
      <c r="E58" s="1332"/>
      <c r="F58" s="1332"/>
      <c r="G58" s="1329">
        <f>'BS old'!F34</f>
        <v>0</v>
      </c>
      <c r="H58" s="1330"/>
      <c r="I58" s="1331"/>
      <c r="J58" s="636"/>
    </row>
    <row r="59" spans="1:10" ht="27.95" customHeight="1" x14ac:dyDescent="0.25">
      <c r="A59" s="1348"/>
      <c r="B59" s="1457"/>
      <c r="C59" s="1353"/>
      <c r="D59" s="1332">
        <f>'BS old'!E34</f>
        <v>0</v>
      </c>
      <c r="E59" s="1332"/>
      <c r="F59" s="1332"/>
      <c r="G59" s="638"/>
      <c r="H59" s="1329">
        <f>'BS old'!G34</f>
        <v>0</v>
      </c>
      <c r="I59" s="1330"/>
      <c r="J59" s="1333"/>
    </row>
    <row r="60" spans="1:10" ht="27.95" customHeight="1" x14ac:dyDescent="0.25">
      <c r="A60" s="1445" t="s">
        <v>505</v>
      </c>
      <c r="B60" s="1351" t="s">
        <v>1429</v>
      </c>
      <c r="C60" s="1352" t="s">
        <v>551</v>
      </c>
      <c r="D60" s="1332">
        <f>'BS old'!D35</f>
        <v>0</v>
      </c>
      <c r="E60" s="1332"/>
      <c r="F60" s="1332"/>
      <c r="G60" s="1329">
        <f>'BS old'!F35</f>
        <v>0</v>
      </c>
      <c r="H60" s="1330"/>
      <c r="I60" s="1331"/>
      <c r="J60" s="636"/>
    </row>
    <row r="61" spans="1:10" ht="27.95" customHeight="1" x14ac:dyDescent="0.25">
      <c r="A61" s="1348"/>
      <c r="B61" s="1351"/>
      <c r="C61" s="1353"/>
      <c r="D61" s="1332">
        <f>'BS old'!E35</f>
        <v>0</v>
      </c>
      <c r="E61" s="1332"/>
      <c r="F61" s="1332"/>
      <c r="G61" s="638"/>
      <c r="H61" s="1329">
        <f>'BS old'!G35</f>
        <v>0</v>
      </c>
      <c r="I61" s="1330"/>
      <c r="J61" s="1333"/>
    </row>
    <row r="62" spans="1:10" ht="27.95" customHeight="1" x14ac:dyDescent="0.25">
      <c r="A62" s="1445" t="s">
        <v>508</v>
      </c>
      <c r="B62" s="1351" t="s">
        <v>1430</v>
      </c>
      <c r="C62" s="1353" t="s">
        <v>553</v>
      </c>
      <c r="D62" s="1332">
        <f>'BS old'!D36</f>
        <v>0</v>
      </c>
      <c r="E62" s="1332"/>
      <c r="F62" s="1332"/>
      <c r="G62" s="1329">
        <f>'BS old'!F36</f>
        <v>0</v>
      </c>
      <c r="H62" s="1330"/>
      <c r="I62" s="1331"/>
      <c r="J62" s="636"/>
    </row>
    <row r="63" spans="1:10" ht="27.95" customHeight="1" x14ac:dyDescent="0.25">
      <c r="A63" s="1348"/>
      <c r="B63" s="1351"/>
      <c r="C63" s="1353"/>
      <c r="D63" s="1332">
        <f>'BS old'!E36</f>
        <v>0</v>
      </c>
      <c r="E63" s="1332"/>
      <c r="F63" s="1332"/>
      <c r="G63" s="601"/>
      <c r="H63" s="1329">
        <f>'BS old'!G36</f>
        <v>0</v>
      </c>
      <c r="I63" s="1330"/>
      <c r="J63" s="1333"/>
    </row>
    <row r="64" spans="1:10" ht="11.25" customHeight="1" x14ac:dyDescent="0.25">
      <c r="A64" s="1451" t="s">
        <v>1397</v>
      </c>
      <c r="B64" s="1452" t="s">
        <v>1398</v>
      </c>
      <c r="C64" s="1453" t="s">
        <v>1399</v>
      </c>
      <c r="D64" s="1336" t="s">
        <v>1400</v>
      </c>
      <c r="E64" s="1358"/>
      <c r="F64" s="1358"/>
      <c r="G64" s="1358"/>
      <c r="H64" s="1339"/>
      <c r="I64" s="1340" t="s">
        <v>1401</v>
      </c>
      <c r="J64" s="1341"/>
    </row>
    <row r="65" spans="1:10" ht="11.25" customHeight="1" x14ac:dyDescent="0.15">
      <c r="A65" s="1451"/>
      <c r="B65" s="1452"/>
      <c r="C65" s="1453"/>
      <c r="D65" s="1376">
        <v>1</v>
      </c>
      <c r="E65" s="1344" t="s">
        <v>1402</v>
      </c>
      <c r="F65" s="1407"/>
      <c r="G65" s="1403" t="s">
        <v>1403</v>
      </c>
      <c r="H65" s="1405"/>
      <c r="I65" s="1336"/>
      <c r="J65" s="1337"/>
    </row>
    <row r="66" spans="1:10" ht="11.25" customHeight="1" x14ac:dyDescent="0.25">
      <c r="A66" s="1346"/>
      <c r="B66" s="1354"/>
      <c r="C66" s="1356"/>
      <c r="D66" s="1454"/>
      <c r="E66" s="1344" t="s">
        <v>1404</v>
      </c>
      <c r="F66" s="1407"/>
      <c r="G66" s="1336"/>
      <c r="H66" s="1339"/>
      <c r="I66" s="1344" t="s">
        <v>1405</v>
      </c>
      <c r="J66" s="1345"/>
    </row>
    <row r="67" spans="1:10" ht="27.95" customHeight="1" x14ac:dyDescent="0.25">
      <c r="A67" s="1445" t="s">
        <v>511</v>
      </c>
      <c r="B67" s="1350" t="s">
        <v>1431</v>
      </c>
      <c r="C67" s="1353" t="s">
        <v>852</v>
      </c>
      <c r="D67" s="1332">
        <f>'BS old'!D37</f>
        <v>0</v>
      </c>
      <c r="E67" s="1332"/>
      <c r="F67" s="1329"/>
      <c r="G67" s="1329">
        <f>'BS old'!F37</f>
        <v>0</v>
      </c>
      <c r="H67" s="1330"/>
      <c r="I67" s="1331"/>
      <c r="J67" s="636"/>
    </row>
    <row r="68" spans="1:10" ht="27.95" customHeight="1" x14ac:dyDescent="0.25">
      <c r="A68" s="1348"/>
      <c r="B68" s="1351"/>
      <c r="C68" s="1353"/>
      <c r="D68" s="1332">
        <f>'BS old'!E37</f>
        <v>0</v>
      </c>
      <c r="E68" s="1332"/>
      <c r="F68" s="1332"/>
      <c r="G68" s="639"/>
      <c r="H68" s="1329">
        <f>'BS old'!G37</f>
        <v>0</v>
      </c>
      <c r="I68" s="1330"/>
      <c r="J68" s="1333"/>
    </row>
    <row r="69" spans="1:10" ht="27.95" customHeight="1" x14ac:dyDescent="0.25">
      <c r="A69" s="1445" t="s">
        <v>532</v>
      </c>
      <c r="B69" s="1351" t="s">
        <v>1432</v>
      </c>
      <c r="C69" s="1353" t="s">
        <v>855</v>
      </c>
      <c r="D69" s="1332">
        <f>'BS old'!D38</f>
        <v>0</v>
      </c>
      <c r="E69" s="1332"/>
      <c r="F69" s="1329"/>
      <c r="G69" s="1329">
        <f>'BS old'!F38</f>
        <v>0</v>
      </c>
      <c r="H69" s="1330"/>
      <c r="I69" s="1331"/>
      <c r="J69" s="636"/>
    </row>
    <row r="70" spans="1:10" ht="27.95" customHeight="1" x14ac:dyDescent="0.25">
      <c r="A70" s="1348"/>
      <c r="B70" s="1351"/>
      <c r="C70" s="1353"/>
      <c r="D70" s="1332">
        <f>'BS old'!E38</f>
        <v>0</v>
      </c>
      <c r="E70" s="1332"/>
      <c r="F70" s="1332"/>
      <c r="G70" s="639"/>
      <c r="H70" s="1329">
        <f>'BS old'!G38</f>
        <v>0</v>
      </c>
      <c r="I70" s="1330"/>
      <c r="J70" s="1333"/>
    </row>
    <row r="71" spans="1:10" ht="27.95" customHeight="1" x14ac:dyDescent="0.25">
      <c r="A71" s="1449" t="s">
        <v>558</v>
      </c>
      <c r="B71" s="1363" t="s">
        <v>1433</v>
      </c>
      <c r="C71" s="1353" t="s">
        <v>858</v>
      </c>
      <c r="D71" s="1332">
        <f>'BS old'!D39</f>
        <v>0</v>
      </c>
      <c r="E71" s="1332"/>
      <c r="F71" s="1329"/>
      <c r="G71" s="1329">
        <f>'BS old'!F39</f>
        <v>0</v>
      </c>
      <c r="H71" s="1330"/>
      <c r="I71" s="1331"/>
      <c r="J71" s="636"/>
    </row>
    <row r="72" spans="1:10" ht="27.95" customHeight="1" x14ac:dyDescent="0.25">
      <c r="A72" s="1450"/>
      <c r="B72" s="1363"/>
      <c r="C72" s="1353"/>
      <c r="D72" s="1332">
        <f>'BS old'!E39</f>
        <v>0</v>
      </c>
      <c r="E72" s="1332"/>
      <c r="F72" s="1332"/>
      <c r="G72" s="639"/>
      <c r="H72" s="1329">
        <f>'BS old'!G39</f>
        <v>0</v>
      </c>
      <c r="I72" s="1330"/>
      <c r="J72" s="1333"/>
    </row>
    <row r="73" spans="1:10" s="404" customFormat="1" ht="27.95" customHeight="1" x14ac:dyDescent="0.25">
      <c r="A73" s="1463" t="s">
        <v>561</v>
      </c>
      <c r="B73" s="1363" t="s">
        <v>562</v>
      </c>
      <c r="C73" s="1353" t="s">
        <v>861</v>
      </c>
      <c r="D73" s="1332">
        <f>'BS old'!D40</f>
        <v>0</v>
      </c>
      <c r="E73" s="1332"/>
      <c r="F73" s="1329"/>
      <c r="G73" s="1329">
        <f>'BS old'!F40</f>
        <v>0</v>
      </c>
      <c r="H73" s="1330"/>
      <c r="I73" s="1331"/>
      <c r="J73" s="636"/>
    </row>
    <row r="74" spans="1:10" s="404" customFormat="1" ht="27.95" customHeight="1" x14ac:dyDescent="0.25">
      <c r="A74" s="1464"/>
      <c r="B74" s="1363"/>
      <c r="C74" s="1353"/>
      <c r="D74" s="1332">
        <f>'BS old'!E40</f>
        <v>0</v>
      </c>
      <c r="E74" s="1332"/>
      <c r="F74" s="1332"/>
      <c r="G74" s="639"/>
      <c r="H74" s="1329">
        <f>'BS old'!G40</f>
        <v>0</v>
      </c>
      <c r="I74" s="1330"/>
      <c r="J74" s="1333"/>
    </row>
    <row r="75" spans="1:10" s="404" customFormat="1" ht="27.95" customHeight="1" x14ac:dyDescent="0.25">
      <c r="A75" s="1461" t="s">
        <v>564</v>
      </c>
      <c r="B75" s="1351" t="s">
        <v>1434</v>
      </c>
      <c r="C75" s="1353" t="s">
        <v>864</v>
      </c>
      <c r="D75" s="1332">
        <f>'BS old'!D41</f>
        <v>0</v>
      </c>
      <c r="E75" s="1332"/>
      <c r="F75" s="1329"/>
      <c r="G75" s="1329">
        <f>'BS old'!F41</f>
        <v>0</v>
      </c>
      <c r="H75" s="1330"/>
      <c r="I75" s="1331"/>
      <c r="J75" s="636"/>
    </row>
    <row r="76" spans="1:10" s="404" customFormat="1" ht="27.95" customHeight="1" x14ac:dyDescent="0.25">
      <c r="A76" s="1462"/>
      <c r="B76" s="1351"/>
      <c r="C76" s="1353"/>
      <c r="D76" s="1332">
        <f>'BS old'!E41</f>
        <v>0</v>
      </c>
      <c r="E76" s="1332"/>
      <c r="F76" s="1332"/>
      <c r="G76" s="639"/>
      <c r="H76" s="1329">
        <f>'BS old'!G41</f>
        <v>0</v>
      </c>
      <c r="I76" s="1330"/>
      <c r="J76" s="1333"/>
    </row>
    <row r="77" spans="1:10" ht="27.95" customHeight="1" x14ac:dyDescent="0.25">
      <c r="A77" s="1445" t="s">
        <v>496</v>
      </c>
      <c r="B77" s="1351" t="s">
        <v>1435</v>
      </c>
      <c r="C77" s="1353" t="s">
        <v>867</v>
      </c>
      <c r="D77" s="1332">
        <f>'BS old'!D42</f>
        <v>0</v>
      </c>
      <c r="E77" s="1332"/>
      <c r="F77" s="1329"/>
      <c r="G77" s="1329">
        <f>'BS old'!F42</f>
        <v>0</v>
      </c>
      <c r="H77" s="1330"/>
      <c r="I77" s="1331"/>
      <c r="J77" s="636"/>
    </row>
    <row r="78" spans="1:10" ht="27.95" customHeight="1" x14ac:dyDescent="0.25">
      <c r="A78" s="1348"/>
      <c r="B78" s="1351"/>
      <c r="C78" s="1353"/>
      <c r="D78" s="1332">
        <f>'BS old'!E42</f>
        <v>0</v>
      </c>
      <c r="E78" s="1332"/>
      <c r="F78" s="1332"/>
      <c r="G78" s="639"/>
      <c r="H78" s="1329">
        <f>'BS old'!G42</f>
        <v>0</v>
      </c>
      <c r="I78" s="1330"/>
      <c r="J78" s="1333"/>
    </row>
    <row r="79" spans="1:10" ht="27.95" customHeight="1" x14ac:dyDescent="0.25">
      <c r="A79" s="1445" t="s">
        <v>499</v>
      </c>
      <c r="B79" s="1351" t="s">
        <v>1436</v>
      </c>
      <c r="C79" s="1353" t="s">
        <v>870</v>
      </c>
      <c r="D79" s="1332">
        <f>'BS old'!D43</f>
        <v>0</v>
      </c>
      <c r="E79" s="1332"/>
      <c r="F79" s="1329"/>
      <c r="G79" s="1329">
        <f>'BS old'!F43</f>
        <v>0</v>
      </c>
      <c r="H79" s="1330"/>
      <c r="I79" s="1331"/>
      <c r="J79" s="636"/>
    </row>
    <row r="80" spans="1:10" ht="27.95" customHeight="1" x14ac:dyDescent="0.25">
      <c r="A80" s="1348"/>
      <c r="B80" s="1351"/>
      <c r="C80" s="1353"/>
      <c r="D80" s="1332">
        <f>'BS old'!E43</f>
        <v>0</v>
      </c>
      <c r="E80" s="1332"/>
      <c r="F80" s="1332"/>
      <c r="G80" s="639"/>
      <c r="H80" s="1329">
        <f>'BS old'!G43</f>
        <v>0</v>
      </c>
      <c r="I80" s="1330"/>
      <c r="J80" s="1333"/>
    </row>
    <row r="81" spans="1:10" ht="27.95" customHeight="1" x14ac:dyDescent="0.25">
      <c r="A81" s="1445" t="s">
        <v>502</v>
      </c>
      <c r="B81" s="1351" t="s">
        <v>1437</v>
      </c>
      <c r="C81" s="1353" t="s">
        <v>873</v>
      </c>
      <c r="D81" s="1332">
        <f>'BS old'!D44</f>
        <v>0</v>
      </c>
      <c r="E81" s="1332"/>
      <c r="F81" s="1329"/>
      <c r="G81" s="1329">
        <f>'BS old'!F44</f>
        <v>0</v>
      </c>
      <c r="H81" s="1330"/>
      <c r="I81" s="1331"/>
      <c r="J81" s="636"/>
    </row>
    <row r="82" spans="1:10" ht="27.95" customHeight="1" x14ac:dyDescent="0.25">
      <c r="A82" s="1348"/>
      <c r="B82" s="1351"/>
      <c r="C82" s="1353"/>
      <c r="D82" s="1332">
        <f>'BS old'!E44</f>
        <v>0</v>
      </c>
      <c r="E82" s="1332"/>
      <c r="F82" s="1332"/>
      <c r="G82" s="639"/>
      <c r="H82" s="1329">
        <f>'BS old'!G44</f>
        <v>0</v>
      </c>
      <c r="I82" s="1330"/>
      <c r="J82" s="1333"/>
    </row>
    <row r="83" spans="1:10" ht="27.95" customHeight="1" x14ac:dyDescent="0.25">
      <c r="A83" s="1445" t="s">
        <v>505</v>
      </c>
      <c r="B83" s="1351" t="s">
        <v>1438</v>
      </c>
      <c r="C83" s="1353" t="s">
        <v>876</v>
      </c>
      <c r="D83" s="1332">
        <f>'BS old'!D45</f>
        <v>0</v>
      </c>
      <c r="E83" s="1332"/>
      <c r="F83" s="1329"/>
      <c r="G83" s="1329">
        <f>'BS old'!F45</f>
        <v>0</v>
      </c>
      <c r="H83" s="1330"/>
      <c r="I83" s="1331"/>
      <c r="J83" s="636"/>
    </row>
    <row r="84" spans="1:10" ht="27.95" customHeight="1" x14ac:dyDescent="0.25">
      <c r="A84" s="1348"/>
      <c r="B84" s="1351"/>
      <c r="C84" s="1353"/>
      <c r="D84" s="1332">
        <f>'BS old'!E45</f>
        <v>0</v>
      </c>
      <c r="E84" s="1332"/>
      <c r="F84" s="1332"/>
      <c r="G84" s="639"/>
      <c r="H84" s="1329">
        <f>'BS old'!G45</f>
        <v>0</v>
      </c>
      <c r="I84" s="1330"/>
      <c r="J84" s="1333"/>
    </row>
    <row r="85" spans="1:10" ht="27.95" customHeight="1" x14ac:dyDescent="0.25">
      <c r="A85" s="1445" t="s">
        <v>508</v>
      </c>
      <c r="B85" s="1351" t="s">
        <v>1439</v>
      </c>
      <c r="C85" s="1353" t="s">
        <v>879</v>
      </c>
      <c r="D85" s="1332">
        <f>'BS old'!D46</f>
        <v>0</v>
      </c>
      <c r="E85" s="1332"/>
      <c r="F85" s="1329"/>
      <c r="G85" s="1329">
        <f>'BS old'!F46</f>
        <v>0</v>
      </c>
      <c r="H85" s="1330"/>
      <c r="I85" s="1331"/>
      <c r="J85" s="636"/>
    </row>
    <row r="86" spans="1:10" ht="27.95" customHeight="1" x14ac:dyDescent="0.25">
      <c r="A86" s="1348"/>
      <c r="B86" s="1351"/>
      <c r="C86" s="1353"/>
      <c r="D86" s="1332">
        <f>'BS old'!E46</f>
        <v>0</v>
      </c>
      <c r="E86" s="1332"/>
      <c r="F86" s="1332"/>
      <c r="G86" s="639"/>
      <c r="H86" s="1329">
        <f>'BS old'!G46</f>
        <v>0</v>
      </c>
      <c r="I86" s="1330"/>
      <c r="J86" s="1333"/>
    </row>
    <row r="87" spans="1:10" ht="27.95" customHeight="1" x14ac:dyDescent="0.25">
      <c r="A87" s="1463" t="s">
        <v>577</v>
      </c>
      <c r="B87" s="1363" t="s">
        <v>578</v>
      </c>
      <c r="C87" s="1353" t="s">
        <v>882</v>
      </c>
      <c r="D87" s="1332">
        <f>'BS old'!D47</f>
        <v>0</v>
      </c>
      <c r="E87" s="1332"/>
      <c r="F87" s="1329"/>
      <c r="G87" s="1329">
        <f>'BS old'!F47</f>
        <v>0</v>
      </c>
      <c r="H87" s="1330"/>
      <c r="I87" s="1331"/>
      <c r="J87" s="636"/>
    </row>
    <row r="88" spans="1:10" ht="27.95" customHeight="1" x14ac:dyDescent="0.25">
      <c r="A88" s="1464"/>
      <c r="B88" s="1363"/>
      <c r="C88" s="1353"/>
      <c r="D88" s="1332">
        <f>'BS old'!E47</f>
        <v>0</v>
      </c>
      <c r="E88" s="1332"/>
      <c r="F88" s="1332"/>
      <c r="G88" s="639"/>
      <c r="H88" s="1329">
        <f>'BS old'!G47</f>
        <v>0</v>
      </c>
      <c r="I88" s="1330"/>
      <c r="J88" s="1333"/>
    </row>
    <row r="89" spans="1:10" s="404" customFormat="1" ht="27.95" customHeight="1" x14ac:dyDescent="0.25">
      <c r="A89" s="1461" t="s">
        <v>580</v>
      </c>
      <c r="B89" s="1351" t="s">
        <v>1440</v>
      </c>
      <c r="C89" s="1353" t="s">
        <v>885</v>
      </c>
      <c r="D89" s="1332">
        <f>'BS old'!D48</f>
        <v>0</v>
      </c>
      <c r="E89" s="1332"/>
      <c r="F89" s="1329"/>
      <c r="G89" s="1329">
        <f>'BS old'!F48</f>
        <v>0</v>
      </c>
      <c r="H89" s="1330"/>
      <c r="I89" s="1331"/>
      <c r="J89" s="636"/>
    </row>
    <row r="90" spans="1:10" s="404" customFormat="1" ht="27.95" customHeight="1" x14ac:dyDescent="0.25">
      <c r="A90" s="1462"/>
      <c r="B90" s="1457"/>
      <c r="C90" s="1353"/>
      <c r="D90" s="1332">
        <f>'BS old'!E48</f>
        <v>0</v>
      </c>
      <c r="E90" s="1332"/>
      <c r="F90" s="1332"/>
      <c r="G90" s="639"/>
      <c r="H90" s="1329">
        <f>'BS old'!G48</f>
        <v>0</v>
      </c>
      <c r="I90" s="1330"/>
      <c r="J90" s="1333"/>
    </row>
    <row r="91" spans="1:10" s="404" customFormat="1" ht="27.95" customHeight="1" x14ac:dyDescent="0.25">
      <c r="A91" s="1445" t="s">
        <v>496</v>
      </c>
      <c r="B91" s="1457" t="s">
        <v>583</v>
      </c>
      <c r="C91" s="1353" t="s">
        <v>888</v>
      </c>
      <c r="D91" s="1332">
        <f>'BS old'!D49</f>
        <v>0</v>
      </c>
      <c r="E91" s="1332"/>
      <c r="F91" s="1329"/>
      <c r="G91" s="1329">
        <f>'BS old'!F49</f>
        <v>0</v>
      </c>
      <c r="H91" s="1330"/>
      <c r="I91" s="1331"/>
      <c r="J91" s="636"/>
    </row>
    <row r="92" spans="1:10" s="404" customFormat="1" ht="27.95" customHeight="1" x14ac:dyDescent="0.25">
      <c r="A92" s="1348"/>
      <c r="B92" s="1350"/>
      <c r="C92" s="1353"/>
      <c r="D92" s="1332">
        <f>'BS old'!E49</f>
        <v>0</v>
      </c>
      <c r="E92" s="1332"/>
      <c r="F92" s="1332"/>
      <c r="G92" s="639"/>
      <c r="H92" s="1329">
        <f>'BS old'!G49</f>
        <v>0</v>
      </c>
      <c r="I92" s="1330"/>
      <c r="J92" s="1333"/>
    </row>
    <row r="93" spans="1:10" ht="27.95" customHeight="1" x14ac:dyDescent="0.25">
      <c r="A93" s="1445" t="s">
        <v>499</v>
      </c>
      <c r="B93" s="1457" t="s">
        <v>1441</v>
      </c>
      <c r="C93" s="1353" t="s">
        <v>891</v>
      </c>
      <c r="D93" s="1332">
        <f>'BS old'!D50</f>
        <v>0</v>
      </c>
      <c r="E93" s="1332"/>
      <c r="F93" s="1329"/>
      <c r="G93" s="1329">
        <f>'BS old'!F50</f>
        <v>0</v>
      </c>
      <c r="H93" s="1330"/>
      <c r="I93" s="1331"/>
      <c r="J93" s="636"/>
    </row>
    <row r="94" spans="1:10" ht="27.95" customHeight="1" x14ac:dyDescent="0.25">
      <c r="A94" s="1348"/>
      <c r="B94" s="1350"/>
      <c r="C94" s="1353"/>
      <c r="D94" s="1332">
        <f>'BS old'!E50</f>
        <v>0</v>
      </c>
      <c r="E94" s="1332"/>
      <c r="F94" s="1332"/>
      <c r="G94" s="591"/>
      <c r="H94" s="1329">
        <f>'BS old'!G50</f>
        <v>0</v>
      </c>
      <c r="I94" s="1330"/>
      <c r="J94" s="1333"/>
    </row>
    <row r="95" spans="1:10" ht="11.25" customHeight="1" x14ac:dyDescent="0.25">
      <c r="A95" s="1451" t="s">
        <v>1397</v>
      </c>
      <c r="B95" s="1452" t="s">
        <v>1398</v>
      </c>
      <c r="C95" s="1453" t="s">
        <v>1399</v>
      </c>
      <c r="D95" s="1336" t="s">
        <v>1400</v>
      </c>
      <c r="E95" s="1358"/>
      <c r="F95" s="1358"/>
      <c r="G95" s="1358"/>
      <c r="H95" s="1339"/>
      <c r="I95" s="1340" t="s">
        <v>1401</v>
      </c>
      <c r="J95" s="1341"/>
    </row>
    <row r="96" spans="1:10" ht="11.25" customHeight="1" x14ac:dyDescent="0.15">
      <c r="A96" s="1451"/>
      <c r="B96" s="1452"/>
      <c r="C96" s="1453"/>
      <c r="D96" s="1376">
        <v>1</v>
      </c>
      <c r="E96" s="1344" t="s">
        <v>1402</v>
      </c>
      <c r="F96" s="1407"/>
      <c r="G96" s="1403" t="s">
        <v>1403</v>
      </c>
      <c r="H96" s="1405"/>
      <c r="I96" s="1336"/>
      <c r="J96" s="1337"/>
    </row>
    <row r="97" spans="1:12" ht="12" customHeight="1" x14ac:dyDescent="0.25">
      <c r="A97" s="1346"/>
      <c r="B97" s="1354"/>
      <c r="C97" s="1356"/>
      <c r="D97" s="1454"/>
      <c r="E97" s="1344" t="s">
        <v>1404</v>
      </c>
      <c r="F97" s="1407"/>
      <c r="G97" s="1336"/>
      <c r="H97" s="1339"/>
      <c r="I97" s="1344" t="s">
        <v>1405</v>
      </c>
      <c r="J97" s="1345"/>
    </row>
    <row r="98" spans="1:12" ht="27.95" customHeight="1" x14ac:dyDescent="0.25">
      <c r="A98" s="1445" t="s">
        <v>502</v>
      </c>
      <c r="B98" s="1460" t="s">
        <v>1442</v>
      </c>
      <c r="C98" s="1352" t="s">
        <v>894</v>
      </c>
      <c r="D98" s="1332">
        <f>'BS old'!D51</f>
        <v>0</v>
      </c>
      <c r="E98" s="1332"/>
      <c r="F98" s="1332"/>
      <c r="G98" s="1329">
        <f>'BS old'!F51</f>
        <v>0</v>
      </c>
      <c r="H98" s="1330"/>
      <c r="I98" s="1331"/>
      <c r="J98" s="636"/>
      <c r="L98" s="456" t="s">
        <v>983</v>
      </c>
    </row>
    <row r="99" spans="1:12" ht="27.95" customHeight="1" x14ac:dyDescent="0.25">
      <c r="A99" s="1348"/>
      <c r="B99" s="1350"/>
      <c r="C99" s="1353"/>
      <c r="D99" s="1332">
        <f>'BS old'!E51</f>
        <v>0</v>
      </c>
      <c r="E99" s="1332"/>
      <c r="F99" s="1332"/>
      <c r="G99" s="637"/>
      <c r="H99" s="1329">
        <f>'BS old'!G51</f>
        <v>0</v>
      </c>
      <c r="I99" s="1330"/>
      <c r="J99" s="1333"/>
    </row>
    <row r="100" spans="1:12" ht="27.95" customHeight="1" x14ac:dyDescent="0.25">
      <c r="A100" s="1445" t="s">
        <v>505</v>
      </c>
      <c r="B100" s="1351" t="s">
        <v>1443</v>
      </c>
      <c r="C100" s="1353" t="s">
        <v>897</v>
      </c>
      <c r="D100" s="1332">
        <f>'BS old'!D52</f>
        <v>0</v>
      </c>
      <c r="E100" s="1332"/>
      <c r="F100" s="1332"/>
      <c r="G100" s="1329">
        <f>'BS old'!F52</f>
        <v>0</v>
      </c>
      <c r="H100" s="1330"/>
      <c r="I100" s="1331"/>
      <c r="J100" s="636"/>
    </row>
    <row r="101" spans="1:12" ht="27.95" customHeight="1" x14ac:dyDescent="0.25">
      <c r="A101" s="1348"/>
      <c r="B101" s="1351"/>
      <c r="C101" s="1353"/>
      <c r="D101" s="1332">
        <f>'BS old'!E52</f>
        <v>0</v>
      </c>
      <c r="E101" s="1332"/>
      <c r="F101" s="1332"/>
      <c r="G101" s="637"/>
      <c r="H101" s="1329">
        <f>'BS old'!G52</f>
        <v>0</v>
      </c>
      <c r="I101" s="1330"/>
      <c r="J101" s="1333"/>
    </row>
    <row r="102" spans="1:12" ht="27.95" customHeight="1" x14ac:dyDescent="0.25">
      <c r="A102" s="1445" t="s">
        <v>508</v>
      </c>
      <c r="B102" s="1351" t="s">
        <v>1444</v>
      </c>
      <c r="C102" s="1352" t="s">
        <v>900</v>
      </c>
      <c r="D102" s="1332">
        <f>'BS old'!D53</f>
        <v>0</v>
      </c>
      <c r="E102" s="1332"/>
      <c r="F102" s="1332"/>
      <c r="G102" s="1329">
        <f>'BS old'!F53</f>
        <v>0</v>
      </c>
      <c r="H102" s="1330"/>
      <c r="I102" s="1331"/>
      <c r="J102" s="636"/>
    </row>
    <row r="103" spans="1:12" ht="27.95" customHeight="1" x14ac:dyDescent="0.25">
      <c r="A103" s="1348"/>
      <c r="B103" s="1351"/>
      <c r="C103" s="1353"/>
      <c r="D103" s="1332">
        <f>'BS old'!E53</f>
        <v>0</v>
      </c>
      <c r="E103" s="1332"/>
      <c r="F103" s="1332"/>
      <c r="G103" s="637"/>
      <c r="H103" s="1329">
        <f>'BS old'!G53</f>
        <v>0</v>
      </c>
      <c r="I103" s="1330"/>
      <c r="J103" s="1333"/>
    </row>
    <row r="104" spans="1:12" ht="27.95" customHeight="1" x14ac:dyDescent="0.25">
      <c r="A104" s="1445" t="s">
        <v>511</v>
      </c>
      <c r="B104" s="1351" t="s">
        <v>1445</v>
      </c>
      <c r="C104" s="1353" t="s">
        <v>903</v>
      </c>
      <c r="D104" s="1332">
        <f>'BS old'!D54</f>
        <v>0</v>
      </c>
      <c r="E104" s="1332"/>
      <c r="F104" s="1332"/>
      <c r="G104" s="1329">
        <f>'BS old'!F54</f>
        <v>0</v>
      </c>
      <c r="H104" s="1330"/>
      <c r="I104" s="1331"/>
      <c r="J104" s="636"/>
    </row>
    <row r="105" spans="1:12" ht="27.95" customHeight="1" x14ac:dyDescent="0.25">
      <c r="A105" s="1348"/>
      <c r="B105" s="1351"/>
      <c r="C105" s="1353"/>
      <c r="D105" s="1332">
        <f>'BS old'!E54</f>
        <v>0</v>
      </c>
      <c r="E105" s="1332"/>
      <c r="F105" s="1332"/>
      <c r="G105" s="637"/>
      <c r="H105" s="1329">
        <f>'BS old'!G54</f>
        <v>0</v>
      </c>
      <c r="I105" s="1330"/>
      <c r="J105" s="1333"/>
    </row>
    <row r="106" spans="1:12" ht="27.95" customHeight="1" x14ac:dyDescent="0.25">
      <c r="A106" s="1455" t="s">
        <v>595</v>
      </c>
      <c r="B106" s="1363" t="s">
        <v>596</v>
      </c>
      <c r="C106" s="1352" t="s">
        <v>905</v>
      </c>
      <c r="D106" s="1332">
        <f>'BS old'!D55</f>
        <v>0</v>
      </c>
      <c r="E106" s="1332"/>
      <c r="F106" s="1332"/>
      <c r="G106" s="1329">
        <f>'BS old'!F55</f>
        <v>0</v>
      </c>
      <c r="H106" s="1330"/>
      <c r="I106" s="1331"/>
      <c r="J106" s="636"/>
    </row>
    <row r="107" spans="1:12" ht="27.95" customHeight="1" x14ac:dyDescent="0.25">
      <c r="A107" s="1364"/>
      <c r="B107" s="1363"/>
      <c r="C107" s="1353"/>
      <c r="D107" s="1332">
        <f>'BS old'!E55</f>
        <v>0</v>
      </c>
      <c r="E107" s="1332"/>
      <c r="F107" s="1332"/>
      <c r="G107" s="637"/>
      <c r="H107" s="1329">
        <f>'BS old'!G55</f>
        <v>0</v>
      </c>
      <c r="I107" s="1330"/>
      <c r="J107" s="1333"/>
    </row>
    <row r="108" spans="1:12" s="404" customFormat="1" ht="27.95" customHeight="1" x14ac:dyDescent="0.25">
      <c r="A108" s="1458" t="s">
        <v>598</v>
      </c>
      <c r="B108" s="1351" t="s">
        <v>1446</v>
      </c>
      <c r="C108" s="1353" t="s">
        <v>908</v>
      </c>
      <c r="D108" s="1332">
        <f>'BS old'!D56</f>
        <v>0</v>
      </c>
      <c r="E108" s="1332"/>
      <c r="F108" s="1332"/>
      <c r="G108" s="1329">
        <f>'BS old'!F56</f>
        <v>0</v>
      </c>
      <c r="H108" s="1330"/>
      <c r="I108" s="1331"/>
      <c r="J108" s="636"/>
    </row>
    <row r="109" spans="1:12" s="404" customFormat="1" ht="27.95" customHeight="1" x14ac:dyDescent="0.25">
      <c r="A109" s="1459"/>
      <c r="B109" s="1351"/>
      <c r="C109" s="1353"/>
      <c r="D109" s="1332">
        <f>'BS old'!E56</f>
        <v>0</v>
      </c>
      <c r="E109" s="1332"/>
      <c r="F109" s="1332"/>
      <c r="G109" s="637"/>
      <c r="H109" s="1329">
        <f>'BS old'!G56</f>
        <v>0</v>
      </c>
      <c r="I109" s="1330"/>
      <c r="J109" s="1333"/>
    </row>
    <row r="110" spans="1:12" s="404" customFormat="1" ht="27.95" customHeight="1" x14ac:dyDescent="0.25">
      <c r="A110" s="1445" t="s">
        <v>496</v>
      </c>
      <c r="B110" s="1351" t="s">
        <v>583</v>
      </c>
      <c r="C110" s="1352" t="s">
        <v>911</v>
      </c>
      <c r="D110" s="1332">
        <f>'BS old'!D57</f>
        <v>0</v>
      </c>
      <c r="E110" s="1332"/>
      <c r="F110" s="1332"/>
      <c r="G110" s="1329">
        <f>'BS old'!F57</f>
        <v>0</v>
      </c>
      <c r="H110" s="1330"/>
      <c r="I110" s="1331"/>
      <c r="J110" s="636"/>
    </row>
    <row r="111" spans="1:12" s="404" customFormat="1" ht="27.95" customHeight="1" x14ac:dyDescent="0.25">
      <c r="A111" s="1348"/>
      <c r="B111" s="1351"/>
      <c r="C111" s="1353"/>
      <c r="D111" s="1332">
        <f>'BS old'!E57</f>
        <v>0</v>
      </c>
      <c r="E111" s="1332"/>
      <c r="F111" s="1332"/>
      <c r="G111" s="637"/>
      <c r="H111" s="1329">
        <f>'BS old'!G57</f>
        <v>0</v>
      </c>
      <c r="I111" s="1330"/>
      <c r="J111" s="1333"/>
    </row>
    <row r="112" spans="1:12" ht="27.95" customHeight="1" x14ac:dyDescent="0.25">
      <c r="A112" s="1445" t="s">
        <v>499</v>
      </c>
      <c r="B112" s="1351" t="s">
        <v>1447</v>
      </c>
      <c r="C112" s="1353" t="s">
        <v>914</v>
      </c>
      <c r="D112" s="1332">
        <f>'BS old'!D58</f>
        <v>0</v>
      </c>
      <c r="E112" s="1332"/>
      <c r="F112" s="1332"/>
      <c r="G112" s="1329">
        <f>'BS old'!F58</f>
        <v>0</v>
      </c>
      <c r="H112" s="1330"/>
      <c r="I112" s="1331"/>
      <c r="J112" s="636"/>
    </row>
    <row r="113" spans="1:10" ht="27.95" customHeight="1" x14ac:dyDescent="0.25">
      <c r="A113" s="1348"/>
      <c r="B113" s="1351"/>
      <c r="C113" s="1353"/>
      <c r="D113" s="1332">
        <f>'BS old'!E58</f>
        <v>0</v>
      </c>
      <c r="E113" s="1332"/>
      <c r="F113" s="1332"/>
      <c r="G113" s="637"/>
      <c r="H113" s="1329">
        <f>'BS old'!G58</f>
        <v>0</v>
      </c>
      <c r="I113" s="1330"/>
      <c r="J113" s="1333"/>
    </row>
    <row r="114" spans="1:10" ht="27.95" customHeight="1" x14ac:dyDescent="0.25">
      <c r="A114" s="1445" t="s">
        <v>502</v>
      </c>
      <c r="B114" s="1351" t="s">
        <v>1442</v>
      </c>
      <c r="C114" s="1352" t="s">
        <v>916</v>
      </c>
      <c r="D114" s="1332">
        <f>'BS old'!D59</f>
        <v>0</v>
      </c>
      <c r="E114" s="1332"/>
      <c r="F114" s="1332"/>
      <c r="G114" s="1329">
        <f>'BS old'!F59</f>
        <v>0</v>
      </c>
      <c r="H114" s="1330"/>
      <c r="I114" s="1331"/>
      <c r="J114" s="636"/>
    </row>
    <row r="115" spans="1:10" ht="27.95" customHeight="1" x14ac:dyDescent="0.25">
      <c r="A115" s="1348"/>
      <c r="B115" s="1351"/>
      <c r="C115" s="1353"/>
      <c r="D115" s="1332">
        <f>'BS old'!E59</f>
        <v>0</v>
      </c>
      <c r="E115" s="1332"/>
      <c r="F115" s="1332"/>
      <c r="G115" s="637"/>
      <c r="H115" s="1329">
        <f>'BS old'!G59</f>
        <v>0</v>
      </c>
      <c r="I115" s="1330"/>
      <c r="J115" s="1333"/>
    </row>
    <row r="116" spans="1:10" ht="27.95" customHeight="1" x14ac:dyDescent="0.25">
      <c r="A116" s="1445" t="s">
        <v>505</v>
      </c>
      <c r="B116" s="1351" t="s">
        <v>1448</v>
      </c>
      <c r="C116" s="1353" t="s">
        <v>918</v>
      </c>
      <c r="D116" s="1332">
        <f>'BS old'!D60</f>
        <v>0</v>
      </c>
      <c r="E116" s="1332"/>
      <c r="F116" s="1332"/>
      <c r="G116" s="1329">
        <f>'BS old'!F60</f>
        <v>0</v>
      </c>
      <c r="H116" s="1330"/>
      <c r="I116" s="1331"/>
      <c r="J116" s="636"/>
    </row>
    <row r="117" spans="1:10" ht="27.95" customHeight="1" x14ac:dyDescent="0.25">
      <c r="A117" s="1348"/>
      <c r="B117" s="1351"/>
      <c r="C117" s="1353"/>
      <c r="D117" s="1332">
        <f>'BS old'!E60</f>
        <v>0</v>
      </c>
      <c r="E117" s="1332"/>
      <c r="F117" s="1332"/>
      <c r="G117" s="637"/>
      <c r="H117" s="1329">
        <f>'BS old'!G60</f>
        <v>0</v>
      </c>
      <c r="I117" s="1330"/>
      <c r="J117" s="1333"/>
    </row>
    <row r="118" spans="1:10" ht="27.95" customHeight="1" x14ac:dyDescent="0.25">
      <c r="A118" s="1445" t="s">
        <v>508</v>
      </c>
      <c r="B118" s="1351" t="s">
        <v>1449</v>
      </c>
      <c r="C118" s="1352" t="s">
        <v>921</v>
      </c>
      <c r="D118" s="1332">
        <f>'BS old'!D61</f>
        <v>0</v>
      </c>
      <c r="E118" s="1332"/>
      <c r="F118" s="1332"/>
      <c r="G118" s="1329">
        <f>'BS old'!F61</f>
        <v>0</v>
      </c>
      <c r="H118" s="1330"/>
      <c r="I118" s="1331"/>
      <c r="J118" s="636"/>
    </row>
    <row r="119" spans="1:10" ht="27.95" customHeight="1" x14ac:dyDescent="0.25">
      <c r="A119" s="1348"/>
      <c r="B119" s="1351"/>
      <c r="C119" s="1353"/>
      <c r="D119" s="1332">
        <f>'BS old'!E61</f>
        <v>0</v>
      </c>
      <c r="E119" s="1332"/>
      <c r="F119" s="1332"/>
      <c r="G119" s="637"/>
      <c r="H119" s="1329">
        <f>'BS old'!G61</f>
        <v>0</v>
      </c>
      <c r="I119" s="1330"/>
      <c r="J119" s="1333"/>
    </row>
    <row r="120" spans="1:10" ht="27.95" customHeight="1" x14ac:dyDescent="0.25">
      <c r="A120" s="1445" t="s">
        <v>511</v>
      </c>
      <c r="B120" s="1351" t="s">
        <v>1450</v>
      </c>
      <c r="C120" s="1353" t="s">
        <v>924</v>
      </c>
      <c r="D120" s="1332">
        <f>'BS old'!D62</f>
        <v>0</v>
      </c>
      <c r="E120" s="1332"/>
      <c r="F120" s="1332"/>
      <c r="G120" s="1329">
        <f>'BS old'!F62</f>
        <v>0</v>
      </c>
      <c r="H120" s="1330"/>
      <c r="I120" s="1331"/>
      <c r="J120" s="636"/>
    </row>
    <row r="121" spans="1:10" ht="27.95" customHeight="1" x14ac:dyDescent="0.25">
      <c r="A121" s="1348"/>
      <c r="B121" s="1351"/>
      <c r="C121" s="1353"/>
      <c r="D121" s="1332">
        <f>'BS old'!E62</f>
        <v>0</v>
      </c>
      <c r="E121" s="1332"/>
      <c r="F121" s="1332"/>
      <c r="G121" s="637"/>
      <c r="H121" s="1329">
        <f>'BS old'!G62</f>
        <v>0</v>
      </c>
      <c r="I121" s="1330"/>
      <c r="J121" s="1333"/>
    </row>
    <row r="122" spans="1:10" ht="27.95" customHeight="1" x14ac:dyDescent="0.25">
      <c r="A122" s="1445" t="s">
        <v>532</v>
      </c>
      <c r="B122" s="1351" t="s">
        <v>1444</v>
      </c>
      <c r="C122" s="1352" t="s">
        <v>926</v>
      </c>
      <c r="D122" s="1332">
        <f>'BS old'!D63</f>
        <v>0</v>
      </c>
      <c r="E122" s="1332"/>
      <c r="F122" s="1332"/>
      <c r="G122" s="1329">
        <f>'BS old'!F63</f>
        <v>0</v>
      </c>
      <c r="H122" s="1330"/>
      <c r="I122" s="1331"/>
      <c r="J122" s="636"/>
    </row>
    <row r="123" spans="1:10" ht="27.95" customHeight="1" x14ac:dyDescent="0.25">
      <c r="A123" s="1348"/>
      <c r="B123" s="1457"/>
      <c r="C123" s="1353"/>
      <c r="D123" s="1332">
        <f>'BS old'!E63</f>
        <v>0</v>
      </c>
      <c r="E123" s="1332"/>
      <c r="F123" s="1332"/>
      <c r="G123" s="637"/>
      <c r="H123" s="1329">
        <f>'BS old'!G63</f>
        <v>0</v>
      </c>
      <c r="I123" s="1330"/>
      <c r="J123" s="1333"/>
    </row>
    <row r="124" spans="1:10" ht="27.95" customHeight="1" x14ac:dyDescent="0.25">
      <c r="A124" s="1455" t="s">
        <v>613</v>
      </c>
      <c r="B124" s="1363" t="s">
        <v>614</v>
      </c>
      <c r="C124" s="1353" t="s">
        <v>929</v>
      </c>
      <c r="D124" s="1456">
        <f>'BS old'!D64</f>
        <v>0</v>
      </c>
      <c r="E124" s="1456"/>
      <c r="F124" s="1456"/>
      <c r="G124" s="1329">
        <f>'BS old'!F64</f>
        <v>0</v>
      </c>
      <c r="H124" s="1330"/>
      <c r="I124" s="1331"/>
      <c r="J124" s="636"/>
    </row>
    <row r="125" spans="1:10" ht="27.95" customHeight="1" x14ac:dyDescent="0.25">
      <c r="A125" s="1364"/>
      <c r="B125" s="1363"/>
      <c r="C125" s="1353"/>
      <c r="D125" s="1332">
        <f>'BS old'!E64</f>
        <v>0</v>
      </c>
      <c r="E125" s="1332"/>
      <c r="F125" s="1332"/>
      <c r="G125" s="637"/>
      <c r="H125" s="1329">
        <f>'BS old'!G64</f>
        <v>0</v>
      </c>
      <c r="I125" s="1330"/>
      <c r="J125" s="1333"/>
    </row>
    <row r="126" spans="1:10" s="404" customFormat="1" ht="27.95" customHeight="1" x14ac:dyDescent="0.25">
      <c r="A126" s="1447" t="s">
        <v>616</v>
      </c>
      <c r="B126" s="1351" t="s">
        <v>1451</v>
      </c>
      <c r="C126" s="1352" t="s">
        <v>932</v>
      </c>
      <c r="D126" s="1332">
        <f>'BS old'!D65</f>
        <v>0</v>
      </c>
      <c r="E126" s="1332"/>
      <c r="F126" s="1332"/>
      <c r="G126" s="1329">
        <f>'BS old'!F65</f>
        <v>0</v>
      </c>
      <c r="H126" s="1330"/>
      <c r="I126" s="1331"/>
      <c r="J126" s="636"/>
    </row>
    <row r="127" spans="1:10" s="404" customFormat="1" ht="27.95" customHeight="1" x14ac:dyDescent="0.25">
      <c r="A127" s="1448"/>
      <c r="B127" s="1351"/>
      <c r="C127" s="1353"/>
      <c r="D127" s="1332">
        <f>'BS old'!E65</f>
        <v>0</v>
      </c>
      <c r="E127" s="1332"/>
      <c r="F127" s="1332"/>
      <c r="G127" s="601"/>
      <c r="H127" s="1329">
        <f>'BS old'!G65</f>
        <v>0</v>
      </c>
      <c r="I127" s="1330"/>
      <c r="J127" s="1333"/>
    </row>
    <row r="128" spans="1:10" ht="11.25" customHeight="1" x14ac:dyDescent="0.25">
      <c r="A128" s="1451" t="s">
        <v>1397</v>
      </c>
      <c r="B128" s="1452" t="s">
        <v>1398</v>
      </c>
      <c r="C128" s="1453" t="s">
        <v>1399</v>
      </c>
      <c r="D128" s="1336" t="s">
        <v>1400</v>
      </c>
      <c r="E128" s="1358"/>
      <c r="F128" s="1358"/>
      <c r="G128" s="1358"/>
      <c r="H128" s="1339"/>
      <c r="I128" s="1340" t="s">
        <v>1401</v>
      </c>
      <c r="J128" s="1341"/>
    </row>
    <row r="129" spans="1:10" ht="11.25" customHeight="1" x14ac:dyDescent="0.15">
      <c r="A129" s="1451"/>
      <c r="B129" s="1452"/>
      <c r="C129" s="1453"/>
      <c r="D129" s="1376">
        <v>1</v>
      </c>
      <c r="E129" s="1344" t="s">
        <v>1402</v>
      </c>
      <c r="F129" s="1407"/>
      <c r="G129" s="1403" t="s">
        <v>1403</v>
      </c>
      <c r="H129" s="1405"/>
      <c r="I129" s="1336"/>
      <c r="J129" s="1337"/>
    </row>
    <row r="130" spans="1:10" ht="11.25" customHeight="1" x14ac:dyDescent="0.25">
      <c r="A130" s="1346"/>
      <c r="B130" s="1354"/>
      <c r="C130" s="1356"/>
      <c r="D130" s="1454"/>
      <c r="E130" s="1344" t="s">
        <v>1404</v>
      </c>
      <c r="F130" s="1407"/>
      <c r="G130" s="1336"/>
      <c r="H130" s="1339"/>
      <c r="I130" s="1344" t="s">
        <v>1405</v>
      </c>
      <c r="J130" s="1345"/>
    </row>
    <row r="131" spans="1:10" s="473" customFormat="1" ht="27.95" customHeight="1" x14ac:dyDescent="0.25">
      <c r="A131" s="1445" t="s">
        <v>496</v>
      </c>
      <c r="B131" s="1350" t="s">
        <v>1452</v>
      </c>
      <c r="C131" s="1353" t="s">
        <v>620</v>
      </c>
      <c r="D131" s="1332">
        <f>'BS old'!D66</f>
        <v>0</v>
      </c>
      <c r="E131" s="1332"/>
      <c r="F131" s="1332"/>
      <c r="G131" s="1329">
        <f>'BS old'!F66</f>
        <v>0</v>
      </c>
      <c r="H131" s="1330"/>
      <c r="I131" s="1331"/>
      <c r="J131" s="474"/>
    </row>
    <row r="132" spans="1:10" s="473" customFormat="1" ht="27.95" customHeight="1" x14ac:dyDescent="0.25">
      <c r="A132" s="1348"/>
      <c r="B132" s="1351"/>
      <c r="C132" s="1353"/>
      <c r="D132" s="1332">
        <f>'BS old'!E66</f>
        <v>0</v>
      </c>
      <c r="E132" s="1332"/>
      <c r="F132" s="1332"/>
      <c r="G132" s="638"/>
      <c r="H132" s="1329">
        <f>'BS old'!G66</f>
        <v>0</v>
      </c>
      <c r="I132" s="1330"/>
      <c r="J132" s="1333"/>
    </row>
    <row r="133" spans="1:10" s="473" customFormat="1" ht="27.95" customHeight="1" x14ac:dyDescent="0.25">
      <c r="A133" s="1445" t="s">
        <v>499</v>
      </c>
      <c r="B133" s="1351" t="s">
        <v>1453</v>
      </c>
      <c r="C133" s="1353" t="s">
        <v>622</v>
      </c>
      <c r="D133" s="1332">
        <f>'BS old'!D67</f>
        <v>0</v>
      </c>
      <c r="E133" s="1332"/>
      <c r="F133" s="1332"/>
      <c r="G133" s="1329">
        <f>'BS old'!F67</f>
        <v>0</v>
      </c>
      <c r="H133" s="1330"/>
      <c r="I133" s="1331"/>
      <c r="J133" s="474"/>
    </row>
    <row r="134" spans="1:10" ht="27.95" customHeight="1" x14ac:dyDescent="0.25">
      <c r="A134" s="1348"/>
      <c r="B134" s="1351"/>
      <c r="C134" s="1353"/>
      <c r="D134" s="1332">
        <f>'BS old'!E67</f>
        <v>0</v>
      </c>
      <c r="E134" s="1332"/>
      <c r="F134" s="1332"/>
      <c r="G134" s="638"/>
      <c r="H134" s="1329">
        <f>'BS old'!G67</f>
        <v>0</v>
      </c>
      <c r="I134" s="1330"/>
      <c r="J134" s="1333"/>
    </row>
    <row r="135" spans="1:10" ht="27.95" customHeight="1" x14ac:dyDescent="0.25">
      <c r="A135" s="1445" t="s">
        <v>502</v>
      </c>
      <c r="B135" s="1351" t="s">
        <v>1454</v>
      </c>
      <c r="C135" s="1353" t="s">
        <v>624</v>
      </c>
      <c r="D135" s="1332">
        <f>'BS old'!D68</f>
        <v>0</v>
      </c>
      <c r="E135" s="1332"/>
      <c r="F135" s="1332"/>
      <c r="G135" s="1329">
        <f>'BS old'!F68</f>
        <v>0</v>
      </c>
      <c r="H135" s="1330"/>
      <c r="I135" s="1331"/>
      <c r="J135" s="636"/>
    </row>
    <row r="136" spans="1:10" ht="27.95" customHeight="1" x14ac:dyDescent="0.25">
      <c r="A136" s="1348"/>
      <c r="B136" s="1351"/>
      <c r="C136" s="1353"/>
      <c r="D136" s="1332">
        <f>'BS old'!E68</f>
        <v>0</v>
      </c>
      <c r="E136" s="1332"/>
      <c r="F136" s="1332"/>
      <c r="G136" s="638"/>
      <c r="H136" s="1329">
        <f>'BS old'!G68</f>
        <v>0</v>
      </c>
      <c r="I136" s="1330"/>
      <c r="J136" s="1333"/>
    </row>
    <row r="137" spans="1:10" ht="27.95" customHeight="1" x14ac:dyDescent="0.25">
      <c r="A137" s="1445" t="s">
        <v>505</v>
      </c>
      <c r="B137" s="1351" t="s">
        <v>1455</v>
      </c>
      <c r="C137" s="1353" t="s">
        <v>626</v>
      </c>
      <c r="D137" s="1332">
        <f>'BS old'!D69</f>
        <v>0</v>
      </c>
      <c r="E137" s="1332"/>
      <c r="F137" s="1332"/>
      <c r="G137" s="1329">
        <f>'BS old'!F69</f>
        <v>0</v>
      </c>
      <c r="H137" s="1330"/>
      <c r="I137" s="1331"/>
      <c r="J137" s="636"/>
    </row>
    <row r="138" spans="1:10" ht="27.95" customHeight="1" x14ac:dyDescent="0.25">
      <c r="A138" s="1348"/>
      <c r="B138" s="1351"/>
      <c r="C138" s="1353"/>
      <c r="D138" s="1332">
        <f>'BS old'!E69</f>
        <v>0</v>
      </c>
      <c r="E138" s="1332"/>
      <c r="F138" s="1332"/>
      <c r="G138" s="638"/>
      <c r="H138" s="1329">
        <f>'BS old'!G69</f>
        <v>0</v>
      </c>
      <c r="I138" s="1330"/>
      <c r="J138" s="1333"/>
    </row>
    <row r="139" spans="1:10" ht="27.95" customHeight="1" x14ac:dyDescent="0.25">
      <c r="A139" s="1449" t="s">
        <v>627</v>
      </c>
      <c r="B139" s="1363" t="s">
        <v>1456</v>
      </c>
      <c r="C139" s="1366" t="s">
        <v>629</v>
      </c>
      <c r="D139" s="1332">
        <f>'BS old'!D70</f>
        <v>0</v>
      </c>
      <c r="E139" s="1332"/>
      <c r="F139" s="1332"/>
      <c r="G139" s="1329">
        <f>'BS old'!F70</f>
        <v>0</v>
      </c>
      <c r="H139" s="1330"/>
      <c r="I139" s="1331"/>
      <c r="J139" s="636"/>
    </row>
    <row r="140" spans="1:10" ht="27.95" customHeight="1" x14ac:dyDescent="0.25">
      <c r="A140" s="1450"/>
      <c r="B140" s="1363"/>
      <c r="C140" s="1366"/>
      <c r="D140" s="1332">
        <f>'BS old'!E70</f>
        <v>0</v>
      </c>
      <c r="E140" s="1332"/>
      <c r="F140" s="1332"/>
      <c r="G140" s="638"/>
      <c r="H140" s="1329">
        <f>'BS old'!G70</f>
        <v>0</v>
      </c>
      <c r="I140" s="1330"/>
      <c r="J140" s="1333"/>
    </row>
    <row r="141" spans="1:10" ht="27.95" customHeight="1" x14ac:dyDescent="0.25">
      <c r="A141" s="1447" t="s">
        <v>630</v>
      </c>
      <c r="B141" s="1446" t="s">
        <v>1457</v>
      </c>
      <c r="C141" s="1353" t="s">
        <v>632</v>
      </c>
      <c r="D141" s="1332">
        <f>'BS old'!D71</f>
        <v>0</v>
      </c>
      <c r="E141" s="1332"/>
      <c r="F141" s="1332"/>
      <c r="G141" s="1329">
        <f>'BS old'!F71</f>
        <v>0</v>
      </c>
      <c r="H141" s="1330"/>
      <c r="I141" s="1331"/>
      <c r="J141" s="636"/>
    </row>
    <row r="142" spans="1:10" ht="27.95" customHeight="1" x14ac:dyDescent="0.25">
      <c r="A142" s="1448"/>
      <c r="B142" s="1351"/>
      <c r="C142" s="1353"/>
      <c r="D142" s="1332">
        <f>'BS old'!E71</f>
        <v>0</v>
      </c>
      <c r="E142" s="1332"/>
      <c r="F142" s="1332"/>
      <c r="G142" s="638"/>
      <c r="H142" s="1329">
        <f>'BS old'!G71</f>
        <v>0</v>
      </c>
      <c r="I142" s="1330"/>
      <c r="J142" s="1333"/>
    </row>
    <row r="143" spans="1:10" ht="27.95" customHeight="1" x14ac:dyDescent="0.25">
      <c r="A143" s="1445" t="s">
        <v>496</v>
      </c>
      <c r="B143" s="1446" t="s">
        <v>1458</v>
      </c>
      <c r="C143" s="1353" t="s">
        <v>634</v>
      </c>
      <c r="D143" s="1332">
        <f>'BS old'!D72</f>
        <v>0</v>
      </c>
      <c r="E143" s="1332"/>
      <c r="F143" s="1332"/>
      <c r="G143" s="1329">
        <f>'BS old'!F72</f>
        <v>0</v>
      </c>
      <c r="H143" s="1330"/>
      <c r="I143" s="1331"/>
      <c r="J143" s="636"/>
    </row>
    <row r="144" spans="1:10" s="404" customFormat="1" ht="27.95" customHeight="1" x14ac:dyDescent="0.25">
      <c r="A144" s="1348"/>
      <c r="B144" s="1351"/>
      <c r="C144" s="1353"/>
      <c r="D144" s="1332">
        <f>'BS old'!E72</f>
        <v>0</v>
      </c>
      <c r="E144" s="1332"/>
      <c r="F144" s="1332"/>
      <c r="G144" s="638"/>
      <c r="H144" s="1329">
        <f>'BS old'!G72</f>
        <v>0</v>
      </c>
      <c r="I144" s="1330"/>
      <c r="J144" s="1333"/>
    </row>
    <row r="145" spans="1:10" s="404" customFormat="1" ht="27.95" customHeight="1" x14ac:dyDescent="0.25">
      <c r="A145" s="1445" t="s">
        <v>499</v>
      </c>
      <c r="B145" s="1446" t="s">
        <v>1459</v>
      </c>
      <c r="C145" s="1353" t="s">
        <v>636</v>
      </c>
      <c r="D145" s="1332">
        <f>'BS old'!D73</f>
        <v>0</v>
      </c>
      <c r="E145" s="1332"/>
      <c r="F145" s="1332"/>
      <c r="G145" s="1329">
        <f>'BS old'!F73</f>
        <v>0</v>
      </c>
      <c r="H145" s="1330"/>
      <c r="I145" s="1331"/>
      <c r="J145" s="636"/>
    </row>
    <row r="146" spans="1:10" ht="27.95" customHeight="1" x14ac:dyDescent="0.25">
      <c r="A146" s="1348"/>
      <c r="B146" s="1351"/>
      <c r="C146" s="1353"/>
      <c r="D146" s="1332">
        <f>'BS old'!E73</f>
        <v>0</v>
      </c>
      <c r="E146" s="1332"/>
      <c r="F146" s="1332"/>
      <c r="G146" s="638"/>
      <c r="H146" s="1329">
        <f>'BS old'!G73</f>
        <v>0</v>
      </c>
      <c r="I146" s="1330"/>
      <c r="J146" s="1333"/>
    </row>
    <row r="147" spans="1:10" ht="27.95" customHeight="1" x14ac:dyDescent="0.25">
      <c r="A147" s="1445" t="s">
        <v>502</v>
      </c>
      <c r="B147" s="1446" t="s">
        <v>1460</v>
      </c>
      <c r="C147" s="1353" t="s">
        <v>638</v>
      </c>
      <c r="D147" s="1332">
        <f>'BS old'!D74</f>
        <v>0</v>
      </c>
      <c r="E147" s="1332"/>
      <c r="F147" s="1332"/>
      <c r="G147" s="1329">
        <f>'BS old'!F74</f>
        <v>0</v>
      </c>
      <c r="H147" s="1330"/>
      <c r="I147" s="1331"/>
      <c r="J147" s="636"/>
    </row>
    <row r="148" spans="1:10" s="469" customFormat="1" ht="27.95" customHeight="1" x14ac:dyDescent="0.2">
      <c r="A148" s="1348"/>
      <c r="B148" s="1351"/>
      <c r="C148" s="1353"/>
      <c r="D148" s="1332">
        <f>'BS old'!E74</f>
        <v>0</v>
      </c>
      <c r="E148" s="1332"/>
      <c r="F148" s="1332"/>
      <c r="G148" s="601"/>
      <c r="H148" s="1329">
        <f>'BS old'!G74</f>
        <v>0</v>
      </c>
      <c r="I148" s="1330"/>
      <c r="J148" s="1333"/>
    </row>
    <row r="149" spans="1:10" s="469" customFormat="1" ht="30" customHeight="1" x14ac:dyDescent="0.2">
      <c r="A149" s="593" t="s">
        <v>1397</v>
      </c>
      <c r="B149" s="1442" t="s">
        <v>1461</v>
      </c>
      <c r="C149" s="1443"/>
      <c r="D149" s="1443"/>
      <c r="E149" s="1444"/>
      <c r="F149" s="599" t="s">
        <v>1399</v>
      </c>
      <c r="G149" s="1336" t="s">
        <v>1462</v>
      </c>
      <c r="H149" s="1339"/>
      <c r="I149" s="1336" t="s">
        <v>1463</v>
      </c>
      <c r="J149" s="1337"/>
    </row>
    <row r="150" spans="1:10" s="469" customFormat="1" ht="27.75" customHeight="1" x14ac:dyDescent="0.2">
      <c r="A150" s="470"/>
      <c r="B150" s="1439" t="s">
        <v>1464</v>
      </c>
      <c r="C150" s="1440"/>
      <c r="D150" s="1440"/>
      <c r="E150" s="1441"/>
      <c r="F150" s="603" t="s">
        <v>645</v>
      </c>
      <c r="G150" s="1329">
        <f>'BS old'!D81</f>
        <v>0</v>
      </c>
      <c r="H150" s="1331"/>
      <c r="I150" s="1329">
        <f>'BS old'!E81</f>
        <v>0</v>
      </c>
      <c r="J150" s="1333"/>
    </row>
    <row r="151" spans="1:10" s="469" customFormat="1" ht="27.75" customHeight="1" x14ac:dyDescent="0.2">
      <c r="A151" s="604" t="s">
        <v>487</v>
      </c>
      <c r="B151" s="1439" t="s">
        <v>1465</v>
      </c>
      <c r="C151" s="1440"/>
      <c r="D151" s="1440"/>
      <c r="E151" s="1441"/>
      <c r="F151" s="603" t="s">
        <v>647</v>
      </c>
      <c r="G151" s="1329">
        <f>'BS old'!D82</f>
        <v>0</v>
      </c>
      <c r="H151" s="1331"/>
      <c r="I151" s="1329">
        <f>'BS old'!E82</f>
        <v>0</v>
      </c>
      <c r="J151" s="1333"/>
    </row>
    <row r="152" spans="1:10" ht="27.75" customHeight="1" x14ac:dyDescent="0.25">
      <c r="A152" s="604" t="s">
        <v>490</v>
      </c>
      <c r="B152" s="1439" t="s">
        <v>648</v>
      </c>
      <c r="C152" s="1440"/>
      <c r="D152" s="1440"/>
      <c r="E152" s="1441"/>
      <c r="F152" s="603" t="s">
        <v>649</v>
      </c>
      <c r="G152" s="1329">
        <f>'BS old'!D83</f>
        <v>0</v>
      </c>
      <c r="H152" s="1331"/>
      <c r="I152" s="1329">
        <f>'BS old'!E83</f>
        <v>0</v>
      </c>
      <c r="J152" s="1333"/>
    </row>
    <row r="153" spans="1:10" s="404" customFormat="1" ht="27.75" customHeight="1" x14ac:dyDescent="0.25">
      <c r="A153" s="602" t="s">
        <v>493</v>
      </c>
      <c r="B153" s="1430" t="s">
        <v>650</v>
      </c>
      <c r="C153" s="1431"/>
      <c r="D153" s="1431"/>
      <c r="E153" s="1432"/>
      <c r="F153" s="597" t="s">
        <v>651</v>
      </c>
      <c r="G153" s="1329">
        <f>'BS old'!D84</f>
        <v>0</v>
      </c>
      <c r="H153" s="1331"/>
      <c r="I153" s="1329">
        <f>'BS old'!E84</f>
        <v>0</v>
      </c>
      <c r="J153" s="1333"/>
    </row>
    <row r="154" spans="1:10" s="404" customFormat="1" ht="27.75" customHeight="1" x14ac:dyDescent="0.25">
      <c r="A154" s="595" t="s">
        <v>496</v>
      </c>
      <c r="B154" s="1430" t="s">
        <v>652</v>
      </c>
      <c r="C154" s="1431"/>
      <c r="D154" s="1431"/>
      <c r="E154" s="1432"/>
      <c r="F154" s="597" t="s">
        <v>653</v>
      </c>
      <c r="G154" s="1329">
        <f>'BS old'!D85</f>
        <v>0</v>
      </c>
      <c r="H154" s="1331"/>
      <c r="I154" s="1329">
        <f>'BS old'!E85</f>
        <v>0</v>
      </c>
      <c r="J154" s="1333"/>
    </row>
    <row r="155" spans="1:10" s="404" customFormat="1" ht="27.75" customHeight="1" x14ac:dyDescent="0.25">
      <c r="A155" s="595" t="s">
        <v>499</v>
      </c>
      <c r="B155" s="1430" t="s">
        <v>654</v>
      </c>
      <c r="C155" s="1431"/>
      <c r="D155" s="1431"/>
      <c r="E155" s="1432"/>
      <c r="F155" s="597" t="s">
        <v>655</v>
      </c>
      <c r="G155" s="1329">
        <f>'BS old'!D86</f>
        <v>0</v>
      </c>
      <c r="H155" s="1331"/>
      <c r="I155" s="1329">
        <f>'BS old'!E86</f>
        <v>0</v>
      </c>
      <c r="J155" s="1333"/>
    </row>
    <row r="156" spans="1:10" ht="27.75" customHeight="1" x14ac:dyDescent="0.25">
      <c r="A156" s="595" t="s">
        <v>502</v>
      </c>
      <c r="B156" s="1430" t="s">
        <v>656</v>
      </c>
      <c r="C156" s="1431"/>
      <c r="D156" s="1431"/>
      <c r="E156" s="1432"/>
      <c r="F156" s="597" t="s">
        <v>657</v>
      </c>
      <c r="G156" s="1329">
        <f>'BS old'!D87</f>
        <v>0</v>
      </c>
      <c r="H156" s="1331"/>
      <c r="I156" s="1329">
        <f>'BS old'!E87</f>
        <v>0</v>
      </c>
      <c r="J156" s="1333"/>
    </row>
    <row r="157" spans="1:10" ht="27.75" customHeight="1" x14ac:dyDescent="0.25">
      <c r="A157" s="604" t="s">
        <v>514</v>
      </c>
      <c r="B157" s="1439" t="s">
        <v>658</v>
      </c>
      <c r="C157" s="1440"/>
      <c r="D157" s="1440"/>
      <c r="E157" s="1441"/>
      <c r="F157" s="603" t="s">
        <v>659</v>
      </c>
      <c r="G157" s="1329">
        <f>'BS old'!D88</f>
        <v>0</v>
      </c>
      <c r="H157" s="1331"/>
      <c r="I157" s="1329">
        <f>'BS old'!E88</f>
        <v>0</v>
      </c>
      <c r="J157" s="1333"/>
    </row>
    <row r="158" spans="1:10" ht="27.75" customHeight="1" x14ac:dyDescent="0.25">
      <c r="A158" s="602" t="s">
        <v>517</v>
      </c>
      <c r="B158" s="1430" t="s">
        <v>660</v>
      </c>
      <c r="C158" s="1431"/>
      <c r="D158" s="1431"/>
      <c r="E158" s="1432"/>
      <c r="F158" s="597" t="s">
        <v>661</v>
      </c>
      <c r="G158" s="1329">
        <f>'BS old'!D89</f>
        <v>0</v>
      </c>
      <c r="H158" s="1331"/>
      <c r="I158" s="1329">
        <f>'BS old'!E89</f>
        <v>0</v>
      </c>
      <c r="J158" s="1333"/>
    </row>
    <row r="159" spans="1:10" ht="27.75" customHeight="1" x14ac:dyDescent="0.25">
      <c r="A159" s="595" t="s">
        <v>496</v>
      </c>
      <c r="B159" s="1430" t="s">
        <v>662</v>
      </c>
      <c r="C159" s="1431"/>
      <c r="D159" s="1431"/>
      <c r="E159" s="1432"/>
      <c r="F159" s="597" t="s">
        <v>663</v>
      </c>
      <c r="G159" s="1329">
        <f>'BS old'!D90</f>
        <v>0</v>
      </c>
      <c r="H159" s="1331"/>
      <c r="I159" s="1329">
        <f>'BS old'!E90</f>
        <v>0</v>
      </c>
      <c r="J159" s="1333"/>
    </row>
    <row r="160" spans="1:10" s="404" customFormat="1" ht="27.75" customHeight="1" x14ac:dyDescent="0.25">
      <c r="A160" s="595" t="s">
        <v>499</v>
      </c>
      <c r="B160" s="1430" t="s">
        <v>664</v>
      </c>
      <c r="C160" s="1431"/>
      <c r="D160" s="1431"/>
      <c r="E160" s="1432"/>
      <c r="F160" s="597" t="s">
        <v>665</v>
      </c>
      <c r="G160" s="1329">
        <f>'BS old'!D91</f>
        <v>0</v>
      </c>
      <c r="H160" s="1331"/>
      <c r="I160" s="1329">
        <f>'BS old'!E91</f>
        <v>0</v>
      </c>
      <c r="J160" s="1333"/>
    </row>
    <row r="161" spans="1:10" ht="27.75" customHeight="1" x14ac:dyDescent="0.25">
      <c r="A161" s="595" t="s">
        <v>502</v>
      </c>
      <c r="B161" s="1430" t="s">
        <v>1466</v>
      </c>
      <c r="C161" s="1431"/>
      <c r="D161" s="1431"/>
      <c r="E161" s="1432"/>
      <c r="F161" s="597" t="s">
        <v>667</v>
      </c>
      <c r="G161" s="1329">
        <f>'BS old'!D92</f>
        <v>0</v>
      </c>
      <c r="H161" s="1331"/>
      <c r="I161" s="1329">
        <f>'BS old'!E92</f>
        <v>0</v>
      </c>
      <c r="J161" s="1333"/>
    </row>
    <row r="162" spans="1:10" ht="27.75" customHeight="1" x14ac:dyDescent="0.25">
      <c r="A162" s="595" t="s">
        <v>505</v>
      </c>
      <c r="B162" s="1430" t="s">
        <v>668</v>
      </c>
      <c r="C162" s="1431"/>
      <c r="D162" s="1431"/>
      <c r="E162" s="1432"/>
      <c r="F162" s="597" t="s">
        <v>669</v>
      </c>
      <c r="G162" s="1329">
        <f>'BS old'!D93</f>
        <v>0</v>
      </c>
      <c r="H162" s="1331"/>
      <c r="I162" s="1329">
        <f>'BS old'!E93</f>
        <v>0</v>
      </c>
      <c r="J162" s="1333"/>
    </row>
    <row r="163" spans="1:10" ht="27.75" customHeight="1" x14ac:dyDescent="0.25">
      <c r="A163" s="595" t="s">
        <v>508</v>
      </c>
      <c r="B163" s="1430" t="s">
        <v>670</v>
      </c>
      <c r="C163" s="1431"/>
      <c r="D163" s="1431"/>
      <c r="E163" s="1432"/>
      <c r="F163" s="597" t="s">
        <v>671</v>
      </c>
      <c r="G163" s="1329">
        <f>'BS old'!D94</f>
        <v>0</v>
      </c>
      <c r="H163" s="1331"/>
      <c r="I163" s="1329">
        <f>'BS old'!E94</f>
        <v>0</v>
      </c>
      <c r="J163" s="1333"/>
    </row>
    <row r="164" spans="1:10" ht="27.75" customHeight="1" x14ac:dyDescent="0.25">
      <c r="A164" s="604" t="s">
        <v>538</v>
      </c>
      <c r="B164" s="1439" t="s">
        <v>672</v>
      </c>
      <c r="C164" s="1440"/>
      <c r="D164" s="1440"/>
      <c r="E164" s="1441"/>
      <c r="F164" s="603" t="s">
        <v>673</v>
      </c>
      <c r="G164" s="1329">
        <f>'BS old'!D95</f>
        <v>0</v>
      </c>
      <c r="H164" s="1331"/>
      <c r="I164" s="1329">
        <f>'BS old'!E95</f>
        <v>0</v>
      </c>
      <c r="J164" s="1333"/>
    </row>
    <row r="165" spans="1:10" ht="27.75" customHeight="1" x14ac:dyDescent="0.25">
      <c r="A165" s="595" t="s">
        <v>541</v>
      </c>
      <c r="B165" s="1430" t="s">
        <v>674</v>
      </c>
      <c r="C165" s="1431"/>
      <c r="D165" s="1431"/>
      <c r="E165" s="1432"/>
      <c r="F165" s="597" t="s">
        <v>675</v>
      </c>
      <c r="G165" s="1329">
        <f>'BS old'!D96</f>
        <v>0</v>
      </c>
      <c r="H165" s="1331"/>
      <c r="I165" s="1329">
        <f>'BS old'!E96</f>
        <v>0</v>
      </c>
      <c r="J165" s="1333"/>
    </row>
    <row r="166" spans="1:10" ht="27.75" customHeight="1" x14ac:dyDescent="0.25">
      <c r="A166" s="595" t="s">
        <v>496</v>
      </c>
      <c r="B166" s="1430" t="s">
        <v>676</v>
      </c>
      <c r="C166" s="1431"/>
      <c r="D166" s="1431"/>
      <c r="E166" s="1432"/>
      <c r="F166" s="597" t="s">
        <v>677</v>
      </c>
      <c r="G166" s="1329">
        <f>'BS old'!D97</f>
        <v>0</v>
      </c>
      <c r="H166" s="1331"/>
      <c r="I166" s="1329">
        <f>'BS old'!E97</f>
        <v>0</v>
      </c>
      <c r="J166" s="1333"/>
    </row>
    <row r="167" spans="1:10" s="404" customFormat="1" ht="27.75" customHeight="1" x14ac:dyDescent="0.25">
      <c r="A167" s="595" t="s">
        <v>499</v>
      </c>
      <c r="B167" s="1430" t="s">
        <v>678</v>
      </c>
      <c r="C167" s="1431"/>
      <c r="D167" s="1431"/>
      <c r="E167" s="1432"/>
      <c r="F167" s="597" t="s">
        <v>679</v>
      </c>
      <c r="G167" s="1329">
        <f>'BS old'!D98</f>
        <v>0</v>
      </c>
      <c r="H167" s="1331"/>
      <c r="I167" s="1329">
        <f>'BS old'!E98</f>
        <v>0</v>
      </c>
      <c r="J167" s="1333"/>
    </row>
    <row r="168" spans="1:10" ht="27.75" customHeight="1" x14ac:dyDescent="0.25">
      <c r="A168" s="604" t="s">
        <v>680</v>
      </c>
      <c r="B168" s="1439" t="s">
        <v>681</v>
      </c>
      <c r="C168" s="1440"/>
      <c r="D168" s="1440"/>
      <c r="E168" s="1441"/>
      <c r="F168" s="603" t="s">
        <v>682</v>
      </c>
      <c r="G168" s="1329">
        <f>'BS old'!D99</f>
        <v>0</v>
      </c>
      <c r="H168" s="1331"/>
      <c r="I168" s="1329">
        <f>'BS old'!E99</f>
        <v>0</v>
      </c>
      <c r="J168" s="1333"/>
    </row>
    <row r="169" spans="1:10" ht="27.75" customHeight="1" x14ac:dyDescent="0.25">
      <c r="A169" s="468" t="s">
        <v>683</v>
      </c>
      <c r="B169" s="1430" t="s">
        <v>684</v>
      </c>
      <c r="C169" s="1431"/>
      <c r="D169" s="1431"/>
      <c r="E169" s="1432"/>
      <c r="F169" s="597" t="s">
        <v>685</v>
      </c>
      <c r="G169" s="1329">
        <f>'BS old'!D100</f>
        <v>0</v>
      </c>
      <c r="H169" s="1331"/>
      <c r="I169" s="1329">
        <f>'BS old'!E100</f>
        <v>0</v>
      </c>
      <c r="J169" s="1333"/>
    </row>
    <row r="170" spans="1:10" ht="27.75" customHeight="1" x14ac:dyDescent="0.25">
      <c r="A170" s="595" t="s">
        <v>496</v>
      </c>
      <c r="B170" s="1430" t="s">
        <v>686</v>
      </c>
      <c r="C170" s="1431"/>
      <c r="D170" s="1431"/>
      <c r="E170" s="1432"/>
      <c r="F170" s="597" t="s">
        <v>687</v>
      </c>
      <c r="G170" s="1329">
        <f>'BS old'!D101</f>
        <v>0</v>
      </c>
      <c r="H170" s="1331"/>
      <c r="I170" s="1329">
        <f>'BS old'!E101</f>
        <v>0</v>
      </c>
      <c r="J170" s="1333"/>
    </row>
    <row r="171" spans="1:10" s="404" customFormat="1" ht="31.5" customHeight="1" x14ac:dyDescent="0.25">
      <c r="A171" s="604" t="s">
        <v>688</v>
      </c>
      <c r="B171" s="1439" t="s">
        <v>1726</v>
      </c>
      <c r="C171" s="1440"/>
      <c r="D171" s="1440"/>
      <c r="E171" s="1441"/>
      <c r="F171" s="603" t="s">
        <v>690</v>
      </c>
      <c r="G171" s="1329">
        <f>'BS old'!D102</f>
        <v>0</v>
      </c>
      <c r="H171" s="1331"/>
      <c r="I171" s="1329">
        <f>'BS old'!E102</f>
        <v>0</v>
      </c>
      <c r="J171" s="1333"/>
    </row>
    <row r="172" spans="1:10" ht="27.75" customHeight="1" x14ac:dyDescent="0.25">
      <c r="A172" s="604" t="s">
        <v>558</v>
      </c>
      <c r="B172" s="1439" t="s">
        <v>691</v>
      </c>
      <c r="C172" s="1440"/>
      <c r="D172" s="1440"/>
      <c r="E172" s="1441"/>
      <c r="F172" s="603" t="s">
        <v>692</v>
      </c>
      <c r="G172" s="1329">
        <f>'BS old'!D103</f>
        <v>0</v>
      </c>
      <c r="H172" s="1331"/>
      <c r="I172" s="1329">
        <f>'BS old'!E103</f>
        <v>0</v>
      </c>
      <c r="J172" s="1333"/>
    </row>
    <row r="173" spans="1:10" ht="27.75" customHeight="1" x14ac:dyDescent="0.25">
      <c r="A173" s="604" t="s">
        <v>561</v>
      </c>
      <c r="B173" s="1439" t="s">
        <v>693</v>
      </c>
      <c r="C173" s="1440"/>
      <c r="D173" s="1440"/>
      <c r="E173" s="1441"/>
      <c r="F173" s="603" t="s">
        <v>694</v>
      </c>
      <c r="G173" s="1329">
        <f>'BS old'!D104</f>
        <v>0</v>
      </c>
      <c r="H173" s="1331"/>
      <c r="I173" s="1329">
        <f>'BS old'!E104</f>
        <v>0</v>
      </c>
      <c r="J173" s="1333"/>
    </row>
    <row r="174" spans="1:10" s="404" customFormat="1" ht="27.75" customHeight="1" x14ac:dyDescent="0.25">
      <c r="A174" s="602" t="s">
        <v>564</v>
      </c>
      <c r="B174" s="1430" t="s">
        <v>695</v>
      </c>
      <c r="C174" s="1431"/>
      <c r="D174" s="1431"/>
      <c r="E174" s="1432"/>
      <c r="F174" s="597" t="s">
        <v>696</v>
      </c>
      <c r="G174" s="1329">
        <f>'BS old'!D105</f>
        <v>0</v>
      </c>
      <c r="H174" s="1331"/>
      <c r="I174" s="1329">
        <f>'BS old'!E105</f>
        <v>0</v>
      </c>
      <c r="J174" s="1333"/>
    </row>
    <row r="175" spans="1:10" s="404" customFormat="1" ht="27.75" customHeight="1" x14ac:dyDescent="0.25">
      <c r="A175" s="595" t="s">
        <v>496</v>
      </c>
      <c r="B175" s="1430" t="s">
        <v>697</v>
      </c>
      <c r="C175" s="1431"/>
      <c r="D175" s="1431"/>
      <c r="E175" s="1432"/>
      <c r="F175" s="597" t="s">
        <v>698</v>
      </c>
      <c r="G175" s="1329">
        <f>'BS old'!D106</f>
        <v>0</v>
      </c>
      <c r="H175" s="1331"/>
      <c r="I175" s="1329">
        <f>'BS old'!E106</f>
        <v>0</v>
      </c>
      <c r="J175" s="1333"/>
    </row>
    <row r="176" spans="1:10" s="404" customFormat="1" ht="27.75" customHeight="1" x14ac:dyDescent="0.25">
      <c r="A176" s="595" t="s">
        <v>499</v>
      </c>
      <c r="B176" s="1430" t="s">
        <v>699</v>
      </c>
      <c r="C176" s="1431"/>
      <c r="D176" s="1431"/>
      <c r="E176" s="1432"/>
      <c r="F176" s="597" t="s">
        <v>700</v>
      </c>
      <c r="G176" s="1329">
        <f>'BS old'!D107</f>
        <v>0</v>
      </c>
      <c r="H176" s="1331"/>
      <c r="I176" s="1329">
        <f>'BS old'!E107</f>
        <v>0</v>
      </c>
      <c r="J176" s="1333"/>
    </row>
    <row r="177" spans="1:10" ht="27.75" customHeight="1" x14ac:dyDescent="0.25">
      <c r="A177" s="595" t="s">
        <v>502</v>
      </c>
      <c r="B177" s="1430" t="s">
        <v>701</v>
      </c>
      <c r="C177" s="1431"/>
      <c r="D177" s="1431"/>
      <c r="E177" s="1432"/>
      <c r="F177" s="597" t="s">
        <v>702</v>
      </c>
      <c r="G177" s="1329">
        <f>'BS old'!D108</f>
        <v>0</v>
      </c>
      <c r="H177" s="1331"/>
      <c r="I177" s="1329">
        <f>'BS old'!E108</f>
        <v>0</v>
      </c>
      <c r="J177" s="1333"/>
    </row>
    <row r="178" spans="1:10" ht="25.5" customHeight="1" thickBot="1" x14ac:dyDescent="0.3">
      <c r="A178" s="466" t="s">
        <v>577</v>
      </c>
      <c r="B178" s="1439" t="s">
        <v>703</v>
      </c>
      <c r="C178" s="1440"/>
      <c r="D178" s="1440"/>
      <c r="E178" s="1441"/>
      <c r="F178" s="465" t="s">
        <v>704</v>
      </c>
      <c r="G178" s="1436">
        <f>'BS old'!D109</f>
        <v>0</v>
      </c>
      <c r="H178" s="1437"/>
      <c r="I178" s="1436">
        <f>'BS old'!E109</f>
        <v>0</v>
      </c>
      <c r="J178" s="1438"/>
    </row>
    <row r="179" spans="1:10" ht="30" customHeight="1" x14ac:dyDescent="0.25">
      <c r="A179" s="593" t="s">
        <v>1397</v>
      </c>
      <c r="B179" s="1442" t="s">
        <v>1461</v>
      </c>
      <c r="C179" s="1443"/>
      <c r="D179" s="1443"/>
      <c r="E179" s="1444"/>
      <c r="F179" s="599" t="s">
        <v>1399</v>
      </c>
      <c r="G179" s="1336" t="s">
        <v>1462</v>
      </c>
      <c r="H179" s="1339"/>
      <c r="I179" s="1336" t="s">
        <v>1463</v>
      </c>
      <c r="J179" s="1337"/>
    </row>
    <row r="180" spans="1:10" ht="27.75" customHeight="1" x14ac:dyDescent="0.25">
      <c r="A180" s="602" t="s">
        <v>580</v>
      </c>
      <c r="B180" s="1439" t="s">
        <v>705</v>
      </c>
      <c r="C180" s="1440"/>
      <c r="D180" s="1440"/>
      <c r="E180" s="1441"/>
      <c r="F180" s="597" t="s">
        <v>706</v>
      </c>
      <c r="G180" s="1329">
        <f>'BS old'!D110</f>
        <v>0</v>
      </c>
      <c r="H180" s="1331"/>
      <c r="I180" s="1329">
        <f>'BS old'!E110</f>
        <v>0</v>
      </c>
      <c r="J180" s="1333"/>
    </row>
    <row r="181" spans="1:10" ht="27.75" customHeight="1" x14ac:dyDescent="0.25">
      <c r="A181" s="595" t="s">
        <v>496</v>
      </c>
      <c r="B181" s="1430" t="s">
        <v>583</v>
      </c>
      <c r="C181" s="1431"/>
      <c r="D181" s="1431"/>
      <c r="E181" s="1432"/>
      <c r="F181" s="597" t="s">
        <v>707</v>
      </c>
      <c r="G181" s="1329">
        <f>'BS old'!D111</f>
        <v>0</v>
      </c>
      <c r="H181" s="1331"/>
      <c r="I181" s="1329">
        <f>'BS old'!E111</f>
        <v>0</v>
      </c>
      <c r="J181" s="1333"/>
    </row>
    <row r="182" spans="1:10" s="404" customFormat="1" ht="27.75" customHeight="1" x14ac:dyDescent="0.25">
      <c r="A182" s="595" t="s">
        <v>499</v>
      </c>
      <c r="B182" s="1430" t="s">
        <v>708</v>
      </c>
      <c r="C182" s="1431"/>
      <c r="D182" s="1431"/>
      <c r="E182" s="1432"/>
      <c r="F182" s="597" t="s">
        <v>709</v>
      </c>
      <c r="G182" s="1329">
        <f>'BS old'!D112</f>
        <v>0</v>
      </c>
      <c r="H182" s="1331"/>
      <c r="I182" s="1329">
        <f>'BS old'!E112</f>
        <v>0</v>
      </c>
      <c r="J182" s="1333"/>
    </row>
    <row r="183" spans="1:10" ht="27.75" customHeight="1" x14ac:dyDescent="0.25">
      <c r="A183" s="595" t="s">
        <v>502</v>
      </c>
      <c r="B183" s="1430" t="s">
        <v>710</v>
      </c>
      <c r="C183" s="1431"/>
      <c r="D183" s="1431"/>
      <c r="E183" s="1432"/>
      <c r="F183" s="597" t="s">
        <v>711</v>
      </c>
      <c r="G183" s="1329">
        <f>'BS old'!D113</f>
        <v>0</v>
      </c>
      <c r="H183" s="1331"/>
      <c r="I183" s="1329">
        <f>'BS old'!E113</f>
        <v>0</v>
      </c>
      <c r="J183" s="1333"/>
    </row>
    <row r="184" spans="1:10" ht="27.75" customHeight="1" x14ac:dyDescent="0.25">
      <c r="A184" s="595" t="s">
        <v>505</v>
      </c>
      <c r="B184" s="1430" t="s">
        <v>712</v>
      </c>
      <c r="C184" s="1431"/>
      <c r="D184" s="1431"/>
      <c r="E184" s="1432"/>
      <c r="F184" s="597" t="s">
        <v>713</v>
      </c>
      <c r="G184" s="1329">
        <f>'BS old'!D114</f>
        <v>0</v>
      </c>
      <c r="H184" s="1331"/>
      <c r="I184" s="1329">
        <f>'BS old'!E114</f>
        <v>0</v>
      </c>
      <c r="J184" s="1333"/>
    </row>
    <row r="185" spans="1:10" ht="27.75" customHeight="1" x14ac:dyDescent="0.25">
      <c r="A185" s="595" t="s">
        <v>508</v>
      </c>
      <c r="B185" s="1430" t="s">
        <v>1727</v>
      </c>
      <c r="C185" s="1431"/>
      <c r="D185" s="1431"/>
      <c r="E185" s="1432"/>
      <c r="F185" s="597" t="s">
        <v>715</v>
      </c>
      <c r="G185" s="1329">
        <f>'BS old'!D115</f>
        <v>0</v>
      </c>
      <c r="H185" s="1331"/>
      <c r="I185" s="1329">
        <f>'BS old'!E115</f>
        <v>0</v>
      </c>
      <c r="J185" s="1333"/>
    </row>
    <row r="186" spans="1:10" ht="27.75" customHeight="1" x14ac:dyDescent="0.25">
      <c r="A186" s="595" t="s">
        <v>511</v>
      </c>
      <c r="B186" s="1430" t="s">
        <v>716</v>
      </c>
      <c r="C186" s="1431"/>
      <c r="D186" s="1431"/>
      <c r="E186" s="1432"/>
      <c r="F186" s="597" t="s">
        <v>717</v>
      </c>
      <c r="G186" s="1329">
        <f>'BS old'!D116</f>
        <v>0</v>
      </c>
      <c r="H186" s="1331"/>
      <c r="I186" s="1329">
        <f>'BS old'!E116</f>
        <v>0</v>
      </c>
      <c r="J186" s="1333"/>
    </row>
    <row r="187" spans="1:10" ht="27.75" customHeight="1" x14ac:dyDescent="0.25">
      <c r="A187" s="595" t="s">
        <v>532</v>
      </c>
      <c r="B187" s="1430" t="s">
        <v>718</v>
      </c>
      <c r="C187" s="1431"/>
      <c r="D187" s="1431"/>
      <c r="E187" s="1432"/>
      <c r="F187" s="597" t="s">
        <v>719</v>
      </c>
      <c r="G187" s="1329">
        <f>'BS old'!D117</f>
        <v>0</v>
      </c>
      <c r="H187" s="1331"/>
      <c r="I187" s="1329">
        <f>'BS old'!E117</f>
        <v>0</v>
      </c>
      <c r="J187" s="1333"/>
    </row>
    <row r="188" spans="1:10" ht="27.75" customHeight="1" x14ac:dyDescent="0.25">
      <c r="A188" s="595" t="s">
        <v>535</v>
      </c>
      <c r="B188" s="1430" t="s">
        <v>720</v>
      </c>
      <c r="C188" s="1431"/>
      <c r="D188" s="1431"/>
      <c r="E188" s="1432"/>
      <c r="F188" s="597" t="s">
        <v>721</v>
      </c>
      <c r="G188" s="1329">
        <f>'BS old'!D118</f>
        <v>0</v>
      </c>
      <c r="H188" s="1331"/>
      <c r="I188" s="1329">
        <f>'BS old'!E118</f>
        <v>0</v>
      </c>
      <c r="J188" s="1333"/>
    </row>
    <row r="189" spans="1:10" ht="27.75" customHeight="1" x14ac:dyDescent="0.25">
      <c r="A189" s="595" t="s">
        <v>722</v>
      </c>
      <c r="B189" s="1430" t="s">
        <v>1467</v>
      </c>
      <c r="C189" s="1431"/>
      <c r="D189" s="1431"/>
      <c r="E189" s="1432"/>
      <c r="F189" s="597" t="s">
        <v>724</v>
      </c>
      <c r="G189" s="1329">
        <f>'BS old'!D119</f>
        <v>0</v>
      </c>
      <c r="H189" s="1331"/>
      <c r="I189" s="1329">
        <f>'BS old'!E119</f>
        <v>0</v>
      </c>
      <c r="J189" s="1333"/>
    </row>
    <row r="190" spans="1:10" ht="27.75" customHeight="1" x14ac:dyDescent="0.25">
      <c r="A190" s="595" t="s">
        <v>725</v>
      </c>
      <c r="B190" s="1430" t="s">
        <v>726</v>
      </c>
      <c r="C190" s="1431"/>
      <c r="D190" s="1431"/>
      <c r="E190" s="1432"/>
      <c r="F190" s="597" t="s">
        <v>727</v>
      </c>
      <c r="G190" s="1329">
        <f>'BS old'!D120</f>
        <v>0</v>
      </c>
      <c r="H190" s="1331"/>
      <c r="I190" s="1329">
        <f>'BS old'!E120</f>
        <v>0</v>
      </c>
      <c r="J190" s="1333"/>
    </row>
    <row r="191" spans="1:10" ht="27.75" customHeight="1" x14ac:dyDescent="0.25">
      <c r="A191" s="604" t="s">
        <v>595</v>
      </c>
      <c r="B191" s="1439" t="s">
        <v>728</v>
      </c>
      <c r="C191" s="1440"/>
      <c r="D191" s="1440"/>
      <c r="E191" s="1441"/>
      <c r="F191" s="597" t="s">
        <v>729</v>
      </c>
      <c r="G191" s="1329">
        <f>'BS old'!D121</f>
        <v>0</v>
      </c>
      <c r="H191" s="1331"/>
      <c r="I191" s="1329">
        <f>'BS old'!E121</f>
        <v>0</v>
      </c>
      <c r="J191" s="1333"/>
    </row>
    <row r="192" spans="1:10" ht="27.75" customHeight="1" x14ac:dyDescent="0.25">
      <c r="A192" s="595" t="s">
        <v>598</v>
      </c>
      <c r="B192" s="1430" t="s">
        <v>1468</v>
      </c>
      <c r="C192" s="1431"/>
      <c r="D192" s="1431"/>
      <c r="E192" s="1432"/>
      <c r="F192" s="597" t="s">
        <v>731</v>
      </c>
      <c r="G192" s="1329">
        <f>'BS old'!D122</f>
        <v>0</v>
      </c>
      <c r="H192" s="1331"/>
      <c r="I192" s="1329">
        <f>'BS old'!E122</f>
        <v>0</v>
      </c>
      <c r="J192" s="1333"/>
    </row>
    <row r="193" spans="1:10" ht="27.75" customHeight="1" x14ac:dyDescent="0.25">
      <c r="A193" s="595" t="s">
        <v>496</v>
      </c>
      <c r="B193" s="1430" t="s">
        <v>583</v>
      </c>
      <c r="C193" s="1431"/>
      <c r="D193" s="1431"/>
      <c r="E193" s="1432"/>
      <c r="F193" s="597" t="s">
        <v>732</v>
      </c>
      <c r="G193" s="1329">
        <f>'BS old'!D123</f>
        <v>0</v>
      </c>
      <c r="H193" s="1331"/>
      <c r="I193" s="1329">
        <f>'BS old'!E123</f>
        <v>0</v>
      </c>
      <c r="J193" s="1333"/>
    </row>
    <row r="194" spans="1:10" ht="27.75" customHeight="1" x14ac:dyDescent="0.25">
      <c r="A194" s="595" t="s">
        <v>499</v>
      </c>
      <c r="B194" s="1430" t="s">
        <v>733</v>
      </c>
      <c r="C194" s="1431"/>
      <c r="D194" s="1431"/>
      <c r="E194" s="1432"/>
      <c r="F194" s="597" t="s">
        <v>734</v>
      </c>
      <c r="G194" s="1329">
        <f>'BS old'!D124</f>
        <v>0</v>
      </c>
      <c r="H194" s="1331"/>
      <c r="I194" s="1329">
        <f>'BS old'!E124</f>
        <v>0</v>
      </c>
      <c r="J194" s="1333"/>
    </row>
    <row r="195" spans="1:10" s="404" customFormat="1" ht="27.75" customHeight="1" x14ac:dyDescent="0.25">
      <c r="A195" s="595" t="s">
        <v>502</v>
      </c>
      <c r="B195" s="1430" t="s">
        <v>735</v>
      </c>
      <c r="C195" s="1431"/>
      <c r="D195" s="1431"/>
      <c r="E195" s="1432"/>
      <c r="F195" s="597" t="s">
        <v>736</v>
      </c>
      <c r="G195" s="1329">
        <f>'BS old'!D125</f>
        <v>0</v>
      </c>
      <c r="H195" s="1331"/>
      <c r="I195" s="1329">
        <f>'BS old'!E125</f>
        <v>0</v>
      </c>
      <c r="J195" s="1333"/>
    </row>
    <row r="196" spans="1:10" ht="27.75" customHeight="1" x14ac:dyDescent="0.25">
      <c r="A196" s="595" t="s">
        <v>505</v>
      </c>
      <c r="B196" s="1430" t="s">
        <v>1469</v>
      </c>
      <c r="C196" s="1431"/>
      <c r="D196" s="1431"/>
      <c r="E196" s="1432"/>
      <c r="F196" s="597" t="s">
        <v>738</v>
      </c>
      <c r="G196" s="1329">
        <f>'BS old'!D126</f>
        <v>0</v>
      </c>
      <c r="H196" s="1331"/>
      <c r="I196" s="1329">
        <f>'BS old'!E126</f>
        <v>0</v>
      </c>
      <c r="J196" s="1333"/>
    </row>
    <row r="197" spans="1:10" ht="27.75" customHeight="1" x14ac:dyDescent="0.25">
      <c r="A197" s="595" t="s">
        <v>508</v>
      </c>
      <c r="B197" s="1430" t="s">
        <v>739</v>
      </c>
      <c r="C197" s="1431"/>
      <c r="D197" s="1431"/>
      <c r="E197" s="1432"/>
      <c r="F197" s="597" t="s">
        <v>740</v>
      </c>
      <c r="G197" s="1329">
        <f>'BS old'!D127</f>
        <v>0</v>
      </c>
      <c r="H197" s="1331"/>
      <c r="I197" s="1329">
        <f>'BS old'!E127</f>
        <v>0</v>
      </c>
      <c r="J197" s="1333"/>
    </row>
    <row r="198" spans="1:10" ht="27.75" customHeight="1" x14ac:dyDescent="0.25">
      <c r="A198" s="595" t="s">
        <v>511</v>
      </c>
      <c r="B198" s="1430" t="s">
        <v>741</v>
      </c>
      <c r="C198" s="1431"/>
      <c r="D198" s="1431"/>
      <c r="E198" s="1432"/>
      <c r="F198" s="597" t="s">
        <v>742</v>
      </c>
      <c r="G198" s="1329">
        <f>'BS old'!D128</f>
        <v>0</v>
      </c>
      <c r="H198" s="1331"/>
      <c r="I198" s="1329">
        <f>'BS old'!E128</f>
        <v>0</v>
      </c>
      <c r="J198" s="1333"/>
    </row>
    <row r="199" spans="1:10" ht="27.75" customHeight="1" x14ac:dyDescent="0.25">
      <c r="A199" s="595" t="s">
        <v>532</v>
      </c>
      <c r="B199" s="1430" t="s">
        <v>743</v>
      </c>
      <c r="C199" s="1431"/>
      <c r="D199" s="1431"/>
      <c r="E199" s="1432"/>
      <c r="F199" s="597" t="s">
        <v>744</v>
      </c>
      <c r="G199" s="1329">
        <f>'BS old'!D129</f>
        <v>0</v>
      </c>
      <c r="H199" s="1331"/>
      <c r="I199" s="1329">
        <f>'BS old'!E129</f>
        <v>0</v>
      </c>
      <c r="J199" s="1333"/>
    </row>
    <row r="200" spans="1:10" ht="27.75" customHeight="1" x14ac:dyDescent="0.25">
      <c r="A200" s="595" t="s">
        <v>535</v>
      </c>
      <c r="B200" s="1430" t="s">
        <v>1470</v>
      </c>
      <c r="C200" s="1431"/>
      <c r="D200" s="1431"/>
      <c r="E200" s="1432"/>
      <c r="F200" s="597" t="s">
        <v>746</v>
      </c>
      <c r="G200" s="1329">
        <f>'BS old'!D130</f>
        <v>0</v>
      </c>
      <c r="H200" s="1331"/>
      <c r="I200" s="1329">
        <f>'BS old'!E130</f>
        <v>0</v>
      </c>
      <c r="J200" s="1333"/>
    </row>
    <row r="201" spans="1:10" ht="27.75" customHeight="1" x14ac:dyDescent="0.25">
      <c r="A201" s="595" t="s">
        <v>722</v>
      </c>
      <c r="B201" s="1430" t="s">
        <v>1471</v>
      </c>
      <c r="C201" s="1431"/>
      <c r="D201" s="1431"/>
      <c r="E201" s="1432"/>
      <c r="F201" s="597" t="s">
        <v>748</v>
      </c>
      <c r="G201" s="1329">
        <f>'BS old'!D131</f>
        <v>0</v>
      </c>
      <c r="H201" s="1331"/>
      <c r="I201" s="1329">
        <f>'BS old'!E131</f>
        <v>0</v>
      </c>
      <c r="J201" s="1333"/>
    </row>
    <row r="202" spans="1:10" ht="27.75" customHeight="1" x14ac:dyDescent="0.25">
      <c r="A202" s="604" t="s">
        <v>613</v>
      </c>
      <c r="B202" s="1439" t="s">
        <v>749</v>
      </c>
      <c r="C202" s="1440"/>
      <c r="D202" s="1440"/>
      <c r="E202" s="1441"/>
      <c r="F202" s="597" t="s">
        <v>750</v>
      </c>
      <c r="G202" s="1329">
        <f>'BS old'!D132</f>
        <v>0</v>
      </c>
      <c r="H202" s="1331"/>
      <c r="I202" s="1329">
        <f>'BS old'!E132</f>
        <v>0</v>
      </c>
      <c r="J202" s="1333"/>
    </row>
    <row r="203" spans="1:10" ht="27.75" customHeight="1" x14ac:dyDescent="0.25">
      <c r="A203" s="606" t="s">
        <v>751</v>
      </c>
      <c r="B203" s="1439" t="s">
        <v>752</v>
      </c>
      <c r="C203" s="1440"/>
      <c r="D203" s="1440"/>
      <c r="E203" s="1441"/>
      <c r="F203" s="597" t="s">
        <v>753</v>
      </c>
      <c r="G203" s="1329">
        <f>'BS old'!D133</f>
        <v>0</v>
      </c>
      <c r="H203" s="1331"/>
      <c r="I203" s="1329">
        <f>'BS old'!E133</f>
        <v>0</v>
      </c>
      <c r="J203" s="1333"/>
    </row>
    <row r="204" spans="1:10" ht="27.75" customHeight="1" x14ac:dyDescent="0.25">
      <c r="A204" s="595" t="s">
        <v>754</v>
      </c>
      <c r="B204" s="1430" t="s">
        <v>755</v>
      </c>
      <c r="C204" s="1431"/>
      <c r="D204" s="1431"/>
      <c r="E204" s="1432"/>
      <c r="F204" s="597" t="s">
        <v>756</v>
      </c>
      <c r="G204" s="1329">
        <f>'BS old'!D134</f>
        <v>0</v>
      </c>
      <c r="H204" s="1331"/>
      <c r="I204" s="1329">
        <f>'BS old'!E134</f>
        <v>0</v>
      </c>
      <c r="J204" s="1333"/>
    </row>
    <row r="205" spans="1:10" s="404" customFormat="1" ht="27.75" customHeight="1" x14ac:dyDescent="0.25">
      <c r="A205" s="595" t="s">
        <v>496</v>
      </c>
      <c r="B205" s="1430" t="s">
        <v>757</v>
      </c>
      <c r="C205" s="1431"/>
      <c r="D205" s="1431"/>
      <c r="E205" s="1432"/>
      <c r="F205" s="597" t="s">
        <v>758</v>
      </c>
      <c r="G205" s="1329">
        <f>'BS old'!D135</f>
        <v>0</v>
      </c>
      <c r="H205" s="1331"/>
      <c r="I205" s="1329">
        <f>'BS old'!E135</f>
        <v>0</v>
      </c>
      <c r="J205" s="1333"/>
    </row>
    <row r="206" spans="1:10" ht="27.75" customHeight="1" x14ac:dyDescent="0.25">
      <c r="A206" s="604" t="s">
        <v>627</v>
      </c>
      <c r="B206" s="1439" t="s">
        <v>759</v>
      </c>
      <c r="C206" s="1440"/>
      <c r="D206" s="1440"/>
      <c r="E206" s="1441"/>
      <c r="F206" s="597" t="s">
        <v>760</v>
      </c>
      <c r="G206" s="1329">
        <f>'BS old'!D136</f>
        <v>0</v>
      </c>
      <c r="H206" s="1331"/>
      <c r="I206" s="1329">
        <f>'BS old'!E136</f>
        <v>0</v>
      </c>
      <c r="J206" s="1333"/>
    </row>
    <row r="207" spans="1:10" ht="27.75" customHeight="1" x14ac:dyDescent="0.25">
      <c r="A207" s="602" t="s">
        <v>630</v>
      </c>
      <c r="B207" s="1430" t="s">
        <v>1728</v>
      </c>
      <c r="C207" s="1431"/>
      <c r="D207" s="1431"/>
      <c r="E207" s="1432"/>
      <c r="F207" s="597" t="s">
        <v>762</v>
      </c>
      <c r="G207" s="1329">
        <f>'BS old'!D137</f>
        <v>0</v>
      </c>
      <c r="H207" s="1331"/>
      <c r="I207" s="1329">
        <f>'BS old'!E137</f>
        <v>0</v>
      </c>
      <c r="J207" s="1333"/>
    </row>
    <row r="208" spans="1:10" ht="27.75" customHeight="1" x14ac:dyDescent="0.25">
      <c r="A208" s="595" t="s">
        <v>496</v>
      </c>
      <c r="B208" s="1430" t="s">
        <v>1729</v>
      </c>
      <c r="C208" s="1431"/>
      <c r="D208" s="1431"/>
      <c r="E208" s="1432"/>
      <c r="F208" s="597" t="s">
        <v>764</v>
      </c>
      <c r="G208" s="1329">
        <f>'BS old'!D138</f>
        <v>0</v>
      </c>
      <c r="H208" s="1331"/>
      <c r="I208" s="1329">
        <f>'BS old'!E138</f>
        <v>0</v>
      </c>
      <c r="J208" s="1333"/>
    </row>
    <row r="209" spans="1:10" s="404" customFormat="1" ht="27.75" customHeight="1" x14ac:dyDescent="0.25">
      <c r="A209" s="595" t="s">
        <v>499</v>
      </c>
      <c r="B209" s="1430" t="s">
        <v>1730</v>
      </c>
      <c r="C209" s="1431"/>
      <c r="D209" s="1431"/>
      <c r="E209" s="1432"/>
      <c r="F209" s="597" t="s">
        <v>766</v>
      </c>
      <c r="G209" s="1329">
        <f>'BS old'!D139</f>
        <v>0</v>
      </c>
      <c r="H209" s="1331"/>
      <c r="I209" s="1329">
        <f>'BS old'!E139</f>
        <v>0</v>
      </c>
      <c r="J209" s="1333"/>
    </row>
    <row r="210" spans="1:10" ht="27.75" customHeight="1" thickBot="1" x14ac:dyDescent="0.3">
      <c r="A210" s="458" t="s">
        <v>502</v>
      </c>
      <c r="B210" s="1433" t="s">
        <v>1731</v>
      </c>
      <c r="C210" s="1434"/>
      <c r="D210" s="1434"/>
      <c r="E210" s="1435"/>
      <c r="F210" s="597" t="s">
        <v>768</v>
      </c>
      <c r="G210" s="1436">
        <f>'BS old'!D140</f>
        <v>0</v>
      </c>
      <c r="H210" s="1437"/>
      <c r="I210" s="1436">
        <f>'BS old'!E140</f>
        <v>0</v>
      </c>
      <c r="J210" s="1438"/>
    </row>
    <row r="211" spans="1:10" ht="24.75" customHeight="1" x14ac:dyDescent="0.25"/>
    <row r="212" spans="1:10" ht="24.75" customHeight="1" x14ac:dyDescent="0.25"/>
    <row r="213" spans="1:10" ht="24.75" customHeight="1" x14ac:dyDescent="0.25"/>
  </sheetData>
  <mergeCells count="698">
    <mergeCell ref="B2:C2"/>
    <mergeCell ref="G2:I2"/>
    <mergeCell ref="A4:A6"/>
    <mergeCell ref="B4:B6"/>
    <mergeCell ref="C4:C6"/>
    <mergeCell ref="D4:H4"/>
    <mergeCell ref="I4:J5"/>
    <mergeCell ref="D5:D6"/>
    <mergeCell ref="E5:F5"/>
    <mergeCell ref="G5:H5"/>
    <mergeCell ref="E6:F6"/>
    <mergeCell ref="G6:H6"/>
    <mergeCell ref="I6:J6"/>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40625" defaultRowHeight="12.75" x14ac:dyDescent="0.25"/>
  <cols>
    <col min="1" max="37" width="2.5703125" style="344" customWidth="1"/>
    <col min="38" max="38" width="0.140625" style="344" customWidth="1"/>
    <col min="39" max="39" width="2.5703125" style="344" customWidth="1"/>
    <col min="40" max="40" width="0.28515625" style="344" customWidth="1"/>
    <col min="41" max="41" width="2.5703125" style="344" customWidth="1"/>
    <col min="42" max="42" width="9.140625" style="344"/>
    <col min="43" max="45" width="2.5703125" style="344" customWidth="1"/>
    <col min="46" max="46" width="7.7109375" style="344" customWidth="1"/>
    <col min="47" max="61" width="2.5703125" style="344" customWidth="1"/>
    <col min="62" max="16384" width="9.140625" style="344"/>
  </cols>
  <sheetData>
    <row r="1" spans="1:37" s="454" customFormat="1" ht="10.5" customHeight="1" thickBot="1" x14ac:dyDescent="0.3">
      <c r="B1" s="616" t="s">
        <v>1124</v>
      </c>
      <c r="N1" s="1409" t="s">
        <v>1472</v>
      </c>
      <c r="O1" s="1409"/>
      <c r="P1" s="1409"/>
      <c r="Q1" s="1409"/>
      <c r="R1" s="1409"/>
      <c r="S1" s="1409"/>
      <c r="T1" s="1409"/>
      <c r="U1" s="1409"/>
      <c r="V1" s="1409"/>
      <c r="W1" s="1409"/>
      <c r="X1" s="1419"/>
    </row>
    <row r="2" spans="1:37" s="351" customFormat="1" ht="21" customHeight="1" thickBot="1" x14ac:dyDescent="0.3">
      <c r="B2" s="618" t="s">
        <v>1473</v>
      </c>
      <c r="C2" s="619"/>
      <c r="D2" s="619"/>
      <c r="E2" s="619"/>
      <c r="F2" s="619"/>
      <c r="G2" s="619"/>
      <c r="H2" s="619"/>
      <c r="I2" s="619"/>
      <c r="J2" s="620"/>
      <c r="K2" s="619"/>
      <c r="L2" s="619"/>
      <c r="M2" s="621"/>
      <c r="N2" s="1409"/>
      <c r="O2" s="1409"/>
      <c r="P2" s="1409"/>
      <c r="Q2" s="1409"/>
      <c r="R2" s="1409"/>
      <c r="S2" s="1409"/>
      <c r="T2" s="1409"/>
      <c r="U2" s="1409"/>
      <c r="V2" s="1409"/>
      <c r="W2" s="1409"/>
      <c r="X2" s="1419"/>
    </row>
    <row r="3" spans="1:37" ht="13.5" customHeight="1" thickBot="1" x14ac:dyDescent="0.3">
      <c r="N3" s="1410"/>
      <c r="O3" s="1410"/>
      <c r="P3" s="1410"/>
      <c r="Q3" s="1410"/>
      <c r="R3" s="1410"/>
      <c r="S3" s="1410"/>
      <c r="T3" s="1410"/>
      <c r="U3" s="1410"/>
      <c r="V3" s="1410"/>
      <c r="W3" s="1410"/>
      <c r="X3" s="1485"/>
    </row>
    <row r="4" spans="1:37" ht="28.5" customHeight="1" thickBot="1" x14ac:dyDescent="0.3">
      <c r="J4" s="1422" t="s">
        <v>1364</v>
      </c>
      <c r="K4" s="1486" t="s">
        <v>1474</v>
      </c>
      <c r="L4" s="448" t="e">
        <f>+MID(#REF!,1,1)</f>
        <v>#REF!</v>
      </c>
      <c r="M4" s="448" t="e">
        <f>+MID(#REF!,2,1)</f>
        <v>#REF!</v>
      </c>
      <c r="N4" s="448" t="s">
        <v>953</v>
      </c>
      <c r="O4" s="448" t="e">
        <f>LEFT(#REF!,1)</f>
        <v>#REF!</v>
      </c>
      <c r="P4" s="448" t="e">
        <f>RIGHT(#REF!,1)</f>
        <v>#REF!</v>
      </c>
      <c r="Q4" s="448" t="s">
        <v>953</v>
      </c>
      <c r="R4" s="448" t="e">
        <f>+LEFT(#REF!,1)</f>
        <v>#REF!</v>
      </c>
      <c r="S4" s="448" t="e">
        <f>+MID(#REF!,2,1)</f>
        <v>#REF!</v>
      </c>
      <c r="T4" s="448" t="e">
        <f>+MID(#REF!,3,1)</f>
        <v>#REF!</v>
      </c>
      <c r="U4" s="448" t="e">
        <f>+MID(#REF!,4,1)</f>
        <v>#REF!</v>
      </c>
      <c r="V4" s="623"/>
      <c r="W4" s="446" t="s">
        <v>1365</v>
      </c>
      <c r="X4" s="446"/>
      <c r="Y4" s="446"/>
      <c r="Z4" s="446"/>
      <c r="AA4" s="445"/>
    </row>
    <row r="5" spans="1:37" ht="7.5" customHeight="1" thickBot="1" x14ac:dyDescent="0.3"/>
    <row r="6" spans="1:37" s="441" customFormat="1" ht="14.25" customHeight="1" x14ac:dyDescent="0.25">
      <c r="A6" s="444" t="s">
        <v>1733</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345" customFormat="1" ht="15" customHeight="1" x14ac:dyDescent="0.25">
      <c r="A7" s="357" t="s">
        <v>1475</v>
      </c>
      <c r="B7" s="356"/>
      <c r="C7" s="356"/>
      <c r="D7" s="356"/>
      <c r="E7" s="356"/>
      <c r="F7" s="356"/>
      <c r="G7" s="356"/>
      <c r="H7" s="356"/>
      <c r="I7" s="356"/>
      <c r="J7" s="356"/>
      <c r="K7" s="356"/>
      <c r="L7" s="356"/>
      <c r="M7" s="356"/>
      <c r="N7" s="356"/>
      <c r="O7" s="356"/>
      <c r="P7" s="356"/>
      <c r="Q7" s="356"/>
      <c r="R7" s="356"/>
      <c r="S7" s="356"/>
      <c r="T7" s="356"/>
      <c r="U7" s="356"/>
      <c r="V7" s="356"/>
      <c r="W7" s="356"/>
      <c r="X7" s="356"/>
      <c r="Y7" s="356"/>
      <c r="Z7" s="356"/>
      <c r="AA7" s="356"/>
      <c r="AB7" s="356"/>
      <c r="AC7" s="356"/>
      <c r="AD7" s="356"/>
      <c r="AE7" s="356"/>
      <c r="AF7" s="356"/>
      <c r="AG7" s="356"/>
      <c r="AH7" s="356"/>
      <c r="AI7" s="356"/>
      <c r="AJ7" s="356"/>
      <c r="AK7" s="440"/>
    </row>
    <row r="8" spans="1:37" s="436" customFormat="1" ht="18" customHeight="1" thickBot="1" x14ac:dyDescent="0.3">
      <c r="A8" s="439" t="s">
        <v>957</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7" s="416" customFormat="1" ht="3.75" customHeight="1" thickBot="1" x14ac:dyDescent="0.3">
      <c r="AF9" s="419"/>
      <c r="AG9" s="419"/>
    </row>
    <row r="10" spans="1:37" s="416" customFormat="1" ht="14.25" customHeight="1" x14ac:dyDescent="0.25">
      <c r="A10" s="418" t="s">
        <v>1367</v>
      </c>
      <c r="B10" s="417"/>
      <c r="C10" s="417"/>
      <c r="D10" s="417"/>
      <c r="E10" s="417"/>
      <c r="F10" s="417"/>
      <c r="G10" s="417"/>
      <c r="H10" s="417"/>
      <c r="I10" s="361"/>
      <c r="J10" s="640"/>
      <c r="K10" s="434" t="s">
        <v>1368</v>
      </c>
      <c r="L10" s="417"/>
      <c r="M10" s="435"/>
      <c r="N10" s="435"/>
      <c r="O10" s="435"/>
      <c r="P10" s="417"/>
      <c r="Q10" s="434" t="s">
        <v>1368</v>
      </c>
      <c r="R10" s="417"/>
      <c r="S10" s="361"/>
      <c r="T10" s="417"/>
      <c r="U10" s="417"/>
      <c r="V10" s="641"/>
      <c r="W10" s="417"/>
      <c r="X10" s="417"/>
      <c r="Y10" s="417"/>
      <c r="Z10" s="417"/>
      <c r="AA10" s="417"/>
      <c r="AB10" s="417"/>
      <c r="AC10" s="417"/>
      <c r="AD10" s="434" t="s">
        <v>1369</v>
      </c>
      <c r="AE10" s="434"/>
      <c r="AF10" s="434"/>
      <c r="AG10" s="434" t="s">
        <v>1370</v>
      </c>
      <c r="AH10" s="417"/>
      <c r="AI10" s="417"/>
      <c r="AJ10" s="417"/>
      <c r="AK10" s="433"/>
    </row>
    <row r="11" spans="1:37" s="416" customFormat="1" ht="19.5" customHeight="1" x14ac:dyDescent="0.2">
      <c r="A11" s="430" t="e">
        <f>LEFT(#REF!,1)</f>
        <v>#REF!</v>
      </c>
      <c r="B11" s="395" t="e">
        <f>MID(#REF!,2,1)</f>
        <v>#REF!</v>
      </c>
      <c r="C11" s="395" t="e">
        <f>MID(#REF!,3,1)</f>
        <v>#REF!</v>
      </c>
      <c r="D11" s="395" t="e">
        <f>MID(#REF!,4,1)</f>
        <v>#REF!</v>
      </c>
      <c r="E11" s="395" t="e">
        <f>MID(#REF!,5,1)</f>
        <v>#REF!</v>
      </c>
      <c r="F11" s="395" t="e">
        <f>MID(#REF!,6,1)</f>
        <v>#REF!</v>
      </c>
      <c r="G11" s="395" t="e">
        <f>MID(#REF!,7,1)</f>
        <v>#REF!</v>
      </c>
      <c r="H11" s="395" t="e">
        <f>MID(#REF!,8,1)</f>
        <v>#REF!</v>
      </c>
      <c r="I11" s="395" t="e">
        <f>MID(#REF!,9,1)</f>
        <v>#REF!</v>
      </c>
      <c r="J11" s="642" t="e">
        <f>MID(#REF!,10,1)</f>
        <v>#REF!</v>
      </c>
      <c r="K11" s="643"/>
      <c r="L11" s="419"/>
      <c r="M11" s="419"/>
      <c r="N11" s="419"/>
      <c r="O11" s="419"/>
      <c r="P11" s="419"/>
      <c r="Q11" s="419"/>
      <c r="R11" s="419"/>
      <c r="S11" s="419"/>
      <c r="T11" s="419"/>
      <c r="U11" s="419"/>
      <c r="V11" s="644"/>
      <c r="W11" s="424" t="s">
        <v>1371</v>
      </c>
      <c r="X11" s="419"/>
      <c r="Y11" s="419"/>
      <c r="Z11" s="419"/>
      <c r="AA11" s="419"/>
      <c r="AB11" s="424" t="s">
        <v>1372</v>
      </c>
      <c r="AC11" s="419"/>
      <c r="AD11" s="395" t="e">
        <f>MID(#REF!,1,1)</f>
        <v>#REF!</v>
      </c>
      <c r="AE11" s="395" t="e">
        <f>MID(#REF!,2,1)</f>
        <v>#REF!</v>
      </c>
      <c r="AF11" s="395"/>
      <c r="AG11" s="395" t="e">
        <f>MID(#REF!,1,1)</f>
        <v>#REF!</v>
      </c>
      <c r="AH11" s="395" t="e">
        <f>MID(#REF!,2,1)</f>
        <v>#REF!</v>
      </c>
      <c r="AI11" s="395" t="e">
        <f>MID(#REF!,3,1)</f>
        <v>#REF!</v>
      </c>
      <c r="AJ11" s="395" t="e">
        <f>MID(#REF!,4,1)</f>
        <v>#REF!</v>
      </c>
      <c r="AK11" s="425"/>
    </row>
    <row r="12" spans="1:37" s="416" customFormat="1" ht="19.5" customHeight="1" x14ac:dyDescent="0.25">
      <c r="A12" s="357" t="s">
        <v>1373</v>
      </c>
      <c r="B12" s="419"/>
      <c r="C12" s="419"/>
      <c r="D12" s="419"/>
      <c r="E12" s="419"/>
      <c r="F12" s="419"/>
      <c r="G12" s="419"/>
      <c r="H12" s="353"/>
      <c r="I12" s="353"/>
      <c r="J12" s="481"/>
      <c r="K12" s="643"/>
      <c r="L12" s="432" t="e">
        <f>IF(#REF!="x","x"," ")</f>
        <v>#REF!</v>
      </c>
      <c r="M12" s="424" t="s">
        <v>1195</v>
      </c>
      <c r="N12" s="426"/>
      <c r="O12" s="426"/>
      <c r="P12" s="426"/>
      <c r="Q12" s="426"/>
      <c r="R12" s="432" t="e">
        <f>IF(#REF!="x","x"," ")</f>
        <v>#REF!</v>
      </c>
      <c r="S12" s="424" t="s">
        <v>1193</v>
      </c>
      <c r="T12" s="419"/>
      <c r="U12" s="419"/>
      <c r="V12" s="644"/>
      <c r="W12" s="624"/>
      <c r="X12" s="625"/>
      <c r="Y12" s="625"/>
      <c r="Z12" s="625"/>
      <c r="AA12" s="625"/>
      <c r="AB12" s="626" t="s">
        <v>1376</v>
      </c>
      <c r="AC12" s="625"/>
      <c r="AD12" s="627" t="e">
        <f>MID(#REF!,1,1)</f>
        <v>#REF!</v>
      </c>
      <c r="AE12" s="627" t="e">
        <f>MID(#REF!,2,1)</f>
        <v>#REF!</v>
      </c>
      <c r="AF12" s="627"/>
      <c r="AG12" s="627" t="e">
        <f>MID(#REF!,1,1)</f>
        <v>#REF!</v>
      </c>
      <c r="AH12" s="627" t="e">
        <f>MID(#REF!,2,1)</f>
        <v>#REF!</v>
      </c>
      <c r="AI12" s="627" t="e">
        <f>MID(#REF!,3,1)</f>
        <v>#REF!</v>
      </c>
      <c r="AJ12" s="627" t="e">
        <f>MID(#REF!,4,1)</f>
        <v>#REF!</v>
      </c>
      <c r="AK12" s="628"/>
    </row>
    <row r="13" spans="1:37" s="416" customFormat="1" ht="19.5" customHeight="1" x14ac:dyDescent="0.2">
      <c r="A13" s="430" t="e">
        <f>LEFT(#REF!,1)</f>
        <v>#REF!</v>
      </c>
      <c r="B13" s="395" t="e">
        <f>MID(#REF!,2,1)</f>
        <v>#REF!</v>
      </c>
      <c r="C13" s="395" t="e">
        <f>MID(#REF!,3,1)</f>
        <v>#REF!</v>
      </c>
      <c r="D13" s="395" t="e">
        <f>MID(#REF!,4,1)</f>
        <v>#REF!</v>
      </c>
      <c r="E13" s="395" t="e">
        <f>MID(#REF!,5,1)</f>
        <v>#REF!</v>
      </c>
      <c r="F13" s="395" t="e">
        <f>MID(#REF!,6,1)</f>
        <v>#REF!</v>
      </c>
      <c r="G13" s="395" t="e">
        <f>MID(#REF!,7,1)</f>
        <v>#REF!</v>
      </c>
      <c r="H13" s="395" t="e">
        <f>MID(#REF!,8,1)</f>
        <v>#REF!</v>
      </c>
      <c r="I13" s="353"/>
      <c r="J13" s="481"/>
      <c r="K13" s="643"/>
      <c r="L13" s="353" t="e">
        <f>IF(#REF!="x","x", "")</f>
        <v>#REF!</v>
      </c>
      <c r="M13" s="424" t="s">
        <v>1194</v>
      </c>
      <c r="N13" s="426"/>
      <c r="O13" s="426"/>
      <c r="P13" s="426"/>
      <c r="Q13" s="426"/>
      <c r="R13" s="426" t="e">
        <f>IF(#REF!="x","x"," ")</f>
        <v>#REF!</v>
      </c>
      <c r="S13" s="424" t="s">
        <v>1192</v>
      </c>
      <c r="T13" s="419"/>
      <c r="U13" s="419"/>
      <c r="V13" s="644"/>
      <c r="W13" s="1487" t="s">
        <v>1379</v>
      </c>
      <c r="X13" s="1425"/>
      <c r="Y13" s="1425"/>
      <c r="Z13" s="1425"/>
      <c r="AA13" s="1425"/>
      <c r="AB13" s="426"/>
      <c r="AC13" s="353"/>
      <c r="AD13" s="428"/>
      <c r="AE13" s="428"/>
      <c r="AF13" s="428"/>
      <c r="AG13" s="428"/>
      <c r="AH13" s="428"/>
      <c r="AI13" s="428"/>
      <c r="AJ13" s="428"/>
      <c r="AK13" s="352"/>
    </row>
    <row r="14" spans="1:37" s="416" customFormat="1" ht="19.5" customHeight="1" x14ac:dyDescent="0.2">
      <c r="A14" s="357" t="s">
        <v>971</v>
      </c>
      <c r="B14" s="419"/>
      <c r="C14" s="419"/>
      <c r="D14" s="419"/>
      <c r="E14" s="419"/>
      <c r="F14" s="419"/>
      <c r="G14" s="419"/>
      <c r="H14" s="419"/>
      <c r="I14" s="353"/>
      <c r="J14" s="481"/>
      <c r="K14" s="643"/>
      <c r="L14" s="353"/>
      <c r="M14" s="424"/>
      <c r="N14" s="426"/>
      <c r="O14" s="426"/>
      <c r="P14" s="426"/>
      <c r="Q14" s="426"/>
      <c r="R14" s="427" t="s">
        <v>1476</v>
      </c>
      <c r="S14" s="426"/>
      <c r="T14" s="419"/>
      <c r="U14" s="419"/>
      <c r="V14" s="644"/>
      <c r="W14" s="1488"/>
      <c r="X14" s="1427"/>
      <c r="Y14" s="1427"/>
      <c r="Z14" s="1427"/>
      <c r="AA14" s="1427"/>
      <c r="AB14" s="424" t="s">
        <v>1372</v>
      </c>
      <c r="AC14" s="353"/>
      <c r="AD14" s="395" t="e">
        <f>MID(#REF!,1,1)</f>
        <v>#REF!</v>
      </c>
      <c r="AE14" s="395" t="e">
        <f>MID(#REF!,2,1)</f>
        <v>#REF!</v>
      </c>
      <c r="AF14" s="395"/>
      <c r="AG14" s="395" t="e">
        <f>MID(#REF!,1,1)</f>
        <v>#REF!</v>
      </c>
      <c r="AH14" s="395" t="e">
        <f>MID(#REF!,2,1)</f>
        <v>#REF!</v>
      </c>
      <c r="AI14" s="395" t="e">
        <f>MID(#REF!,3,1)</f>
        <v>#REF!</v>
      </c>
      <c r="AJ14" s="395" t="e">
        <f>MID(#REF!,4,1)</f>
        <v>#REF!</v>
      </c>
      <c r="AK14" s="352"/>
    </row>
    <row r="15" spans="1:37" s="416" customFormat="1" ht="19.5" customHeight="1" thickBot="1" x14ac:dyDescent="0.25">
      <c r="A15" s="423" t="e">
        <f>'BS-E Cover sheet'!A15</f>
        <v>#REF!</v>
      </c>
      <c r="B15" s="348" t="e">
        <f>'BS-E Cover sheet'!B15</f>
        <v>#REF!</v>
      </c>
      <c r="C15" s="421" t="str">
        <f>'BS-E Cover sheet'!C15</f>
        <v>.</v>
      </c>
      <c r="D15" s="348" t="e">
        <f>'BS-E Cover sheet'!D15</f>
        <v>#REF!</v>
      </c>
      <c r="E15" s="348" t="e">
        <f>'BS-E Cover sheet'!E15</f>
        <v>#REF!</v>
      </c>
      <c r="F15" s="645" t="str">
        <f>'BS-E Cover sheet'!F15</f>
        <v>.</v>
      </c>
      <c r="G15" s="348" t="e">
        <f>'BS-E Cover sheet'!G15</f>
        <v>#REF!</v>
      </c>
      <c r="H15" s="348"/>
      <c r="I15" s="348"/>
      <c r="J15" s="646"/>
      <c r="K15" s="647"/>
      <c r="L15" s="348"/>
      <c r="M15" s="348"/>
      <c r="N15" s="348"/>
      <c r="O15" s="348"/>
      <c r="P15" s="348"/>
      <c r="Q15" s="348"/>
      <c r="R15" s="348"/>
      <c r="S15" s="348"/>
      <c r="T15" s="421"/>
      <c r="U15" s="421"/>
      <c r="V15" s="648"/>
      <c r="W15" s="1489"/>
      <c r="X15" s="1429"/>
      <c r="Y15" s="1429"/>
      <c r="Z15" s="1429"/>
      <c r="AA15" s="1429"/>
      <c r="AB15" s="420" t="s">
        <v>1376</v>
      </c>
      <c r="AC15" s="348"/>
      <c r="AD15" s="393" t="e">
        <f>MID(#REF!,1,1)</f>
        <v>#REF!</v>
      </c>
      <c r="AE15" s="393" t="e">
        <f>MID(#REF!,2,1)</f>
        <v>#REF!</v>
      </c>
      <c r="AF15" s="393"/>
      <c r="AG15" s="393" t="e">
        <f>MID(#REF!,1,1)</f>
        <v>#REF!</v>
      </c>
      <c r="AH15" s="393" t="e">
        <f>MID(#REF!,2,1)</f>
        <v>#REF!</v>
      </c>
      <c r="AI15" s="393" t="e">
        <f>MID(#REF!,3,1)</f>
        <v>#REF!</v>
      </c>
      <c r="AJ15" s="393" t="e">
        <f>MID(#REF!,4,1)</f>
        <v>#REF!</v>
      </c>
      <c r="AK15" s="347"/>
    </row>
    <row r="16" spans="1:37" s="416" customFormat="1" ht="4.5" customHeight="1" x14ac:dyDescent="0.25">
      <c r="A16" s="419"/>
      <c r="B16" s="419"/>
      <c r="C16" s="419"/>
      <c r="D16" s="419"/>
      <c r="E16" s="419"/>
      <c r="F16" s="419"/>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43"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43" s="416" customFormat="1" ht="16.5" x14ac:dyDescent="0.25">
      <c r="A18" s="418" t="s">
        <v>1381</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43" s="346" customFormat="1" ht="19.5" customHeight="1" x14ac:dyDescent="0.25">
      <c r="A19" s="403" t="e">
        <f>+LEFT(#REF!,1)</f>
        <v>#REF!</v>
      </c>
      <c r="B19" s="395" t="e">
        <f>+MID(#REF!,2,1)</f>
        <v>#REF!</v>
      </c>
      <c r="C19" s="395" t="e">
        <f>+MID(#REF!,3,1)</f>
        <v>#REF!</v>
      </c>
      <c r="D19" s="395" t="e">
        <f>+MID(#REF!,4,1)</f>
        <v>#REF!</v>
      </c>
      <c r="E19" s="395" t="e">
        <f>+MID(#REF!,5,1)</f>
        <v>#REF!</v>
      </c>
      <c r="F19" s="395" t="e">
        <f>+MID(#REF!,6,1)</f>
        <v>#REF!</v>
      </c>
      <c r="G19" s="395" t="e">
        <f>+MID(#REF!,7,1)</f>
        <v>#REF!</v>
      </c>
      <c r="H19" s="395" t="e">
        <f>+MID(#REF!,8,1)</f>
        <v>#REF!</v>
      </c>
      <c r="I19" s="395" t="e">
        <f>+MID(#REF!,9,1)</f>
        <v>#REF!</v>
      </c>
      <c r="J19" s="395" t="e">
        <f>+MID(#REF!,10,1)</f>
        <v>#REF!</v>
      </c>
      <c r="K19" s="395" t="e">
        <f>+MID(#REF!,11,1)</f>
        <v>#REF!</v>
      </c>
      <c r="L19" s="395" t="e">
        <f>+MID(#REF!,12,1)</f>
        <v>#REF!</v>
      </c>
      <c r="M19" s="395" t="e">
        <f>+MID(#REF!,13,1)</f>
        <v>#REF!</v>
      </c>
      <c r="N19" s="395" t="e">
        <f>+MID(#REF!,14,1)</f>
        <v>#REF!</v>
      </c>
      <c r="O19" s="395" t="e">
        <f>+MID(#REF!,15,1)</f>
        <v>#REF!</v>
      </c>
      <c r="P19" s="395" t="e">
        <f>+MID(#REF!,16,1)</f>
        <v>#REF!</v>
      </c>
      <c r="Q19" s="395" t="e">
        <f>+MID(#REF!,17,1)</f>
        <v>#REF!</v>
      </c>
      <c r="R19" s="395" t="e">
        <f>+MID(#REF!,18,1)</f>
        <v>#REF!</v>
      </c>
      <c r="S19" s="395" t="e">
        <f>+MID(#REF!,19,1)</f>
        <v>#REF!</v>
      </c>
      <c r="T19" s="395" t="e">
        <f>+MID(#REF!,20,1)</f>
        <v>#REF!</v>
      </c>
      <c r="U19" s="395" t="e">
        <f>+MID(#REF!,21,1)</f>
        <v>#REF!</v>
      </c>
      <c r="V19" s="395" t="e">
        <f>+MID(#REF!,22,1)</f>
        <v>#REF!</v>
      </c>
      <c r="W19" s="395" t="e">
        <f>+MID(#REF!,23,1)</f>
        <v>#REF!</v>
      </c>
      <c r="X19" s="395" t="e">
        <f>+MID(#REF!,24,1)</f>
        <v>#REF!</v>
      </c>
      <c r="Y19" s="395" t="e">
        <f>+MID(#REF!,25,1)</f>
        <v>#REF!</v>
      </c>
      <c r="Z19" s="395" t="e">
        <f>+MID(#REF!,26,1)</f>
        <v>#REF!</v>
      </c>
      <c r="AA19" s="395" t="e">
        <f>+MID(#REF!,27,1)</f>
        <v>#REF!</v>
      </c>
      <c r="AB19" s="395" t="e">
        <f>+MID(#REF!,28,1)</f>
        <v>#REF!</v>
      </c>
      <c r="AC19" s="395" t="e">
        <f>+MID(#REF!,29,1)</f>
        <v>#REF!</v>
      </c>
      <c r="AD19" s="395" t="e">
        <f>+MID(#REF!,30,1)</f>
        <v>#REF!</v>
      </c>
      <c r="AE19" s="395" t="e">
        <f>+MID(#REF!,31,1)</f>
        <v>#REF!</v>
      </c>
      <c r="AF19" s="395" t="e">
        <f>+MID(#REF!,32,1)</f>
        <v>#REF!</v>
      </c>
      <c r="AG19" s="395" t="e">
        <f>+MID(#REF!,33,1)</f>
        <v>#REF!</v>
      </c>
      <c r="AH19" s="395" t="e">
        <f>+MID(#REF!,34,1)</f>
        <v>#REF!</v>
      </c>
      <c r="AI19" s="395" t="e">
        <f>+MID(#REF!,35,1)</f>
        <v>#REF!</v>
      </c>
      <c r="AJ19" s="395" t="e">
        <f>+MID(#REF!,36,1)</f>
        <v>#REF!</v>
      </c>
      <c r="AK19" s="402" t="e">
        <f>+MID(#REF!,37,1)</f>
        <v>#REF!</v>
      </c>
      <c r="AL19" s="416"/>
      <c r="AM19" s="416"/>
      <c r="AN19" s="416"/>
    </row>
    <row r="20" spans="1:43" s="485" customFormat="1" ht="19.5" customHeight="1" x14ac:dyDescent="0.25">
      <c r="A20" s="403" t="e">
        <f>+MID(#REF!,38,1)</f>
        <v>#REF!</v>
      </c>
      <c r="B20" s="395" t="e">
        <f>+MID(#REF!,39,1)</f>
        <v>#REF!</v>
      </c>
      <c r="C20" s="395" t="e">
        <f>+MID(#REF!,40,1)</f>
        <v>#REF!</v>
      </c>
      <c r="D20" s="395" t="e">
        <f>+MID(#REF!,41,1)</f>
        <v>#REF!</v>
      </c>
      <c r="E20" s="395" t="e">
        <f>+MID(#REF!,42,1)</f>
        <v>#REF!</v>
      </c>
      <c r="F20" s="395" t="e">
        <f>+MID(#REF!,43,1)</f>
        <v>#REF!</v>
      </c>
      <c r="G20" s="395" t="e">
        <f>+MID(#REF!,44,1)</f>
        <v>#REF!</v>
      </c>
      <c r="H20" s="395" t="e">
        <f>+MID(#REF!,45,1)</f>
        <v>#REF!</v>
      </c>
      <c r="I20" s="395" t="e">
        <f>+MID(#REF!,46,1)</f>
        <v>#REF!</v>
      </c>
      <c r="J20" s="395" t="e">
        <f>+MID(#REF!,47,1)</f>
        <v>#REF!</v>
      </c>
      <c r="K20" s="395" t="e">
        <f>+MID(#REF!,48,1)</f>
        <v>#REF!</v>
      </c>
      <c r="L20" s="395" t="e">
        <f>+MID(#REF!,49,1)</f>
        <v>#REF!</v>
      </c>
      <c r="M20" s="395" t="e">
        <f>+MID(#REF!,50,1)</f>
        <v>#REF!</v>
      </c>
      <c r="N20" s="395" t="e">
        <f>+MID(#REF!,51,1)</f>
        <v>#REF!</v>
      </c>
      <c r="O20" s="395" t="e">
        <f>+MID(#REF!,52,1)</f>
        <v>#REF!</v>
      </c>
      <c r="P20" s="395" t="e">
        <f>+MID(#REF!,53,1)</f>
        <v>#REF!</v>
      </c>
      <c r="Q20" s="395" t="e">
        <f>+MID(#REF!,54,1)</f>
        <v>#REF!</v>
      </c>
      <c r="R20" s="395" t="e">
        <f>+MID(#REF!,55,1)</f>
        <v>#REF!</v>
      </c>
      <c r="S20" s="395" t="e">
        <f>+MID(#REF!,56,1)</f>
        <v>#REF!</v>
      </c>
      <c r="T20" s="395" t="e">
        <f>+MID(#REF!,57,1)</f>
        <v>#REF!</v>
      </c>
      <c r="U20" s="395" t="e">
        <f>+MID(#REF!,58,1)</f>
        <v>#REF!</v>
      </c>
      <c r="V20" s="395" t="e">
        <f>+MID(#REF!,59,1)</f>
        <v>#REF!</v>
      </c>
      <c r="W20" s="395" t="e">
        <f>+MID(#REF!,60,1)</f>
        <v>#REF!</v>
      </c>
      <c r="X20" s="395" t="e">
        <f>+MID(#REF!,61,1)</f>
        <v>#REF!</v>
      </c>
      <c r="Y20" s="395" t="e">
        <f>+MID(#REF!,62,1)</f>
        <v>#REF!</v>
      </c>
      <c r="Z20" s="395" t="e">
        <f>+MID(#REF!,63,1)</f>
        <v>#REF!</v>
      </c>
      <c r="AA20" s="395" t="e">
        <f>+MID(#REF!,64,1)</f>
        <v>#REF!</v>
      </c>
      <c r="AB20" s="395" t="e">
        <f>+MID(#REF!,65,1)</f>
        <v>#REF!</v>
      </c>
      <c r="AC20" s="395" t="e">
        <f>+MID(#REF!,66,1)</f>
        <v>#REF!</v>
      </c>
      <c r="AD20" s="395" t="e">
        <f>+MID(#REF!,67,1)</f>
        <v>#REF!</v>
      </c>
      <c r="AE20" s="395" t="e">
        <f>+MID(#REF!,68,1)</f>
        <v>#REF!</v>
      </c>
      <c r="AF20" s="395" t="e">
        <f>+MID(#REF!,69,1)</f>
        <v>#REF!</v>
      </c>
      <c r="AG20" s="395" t="e">
        <f>+MID(#REF!,70,1)</f>
        <v>#REF!</v>
      </c>
      <c r="AH20" s="395" t="e">
        <f>+MID(#REF!,71,1)</f>
        <v>#REF!</v>
      </c>
      <c r="AI20" s="395" t="e">
        <f>+MID(#REF!,72,1)</f>
        <v>#REF!</v>
      </c>
      <c r="AJ20" s="395" t="e">
        <f>+MID(#REF!,73,1)</f>
        <v>#REF!</v>
      </c>
      <c r="AK20" s="402" t="e">
        <f>+MID(#REF!,74,1)</f>
        <v>#REF!</v>
      </c>
      <c r="AL20" s="344"/>
      <c r="AM20" s="344"/>
      <c r="AN20" s="344"/>
    </row>
    <row r="21" spans="1:43" s="404" customFormat="1" ht="14.25" customHeight="1" x14ac:dyDescent="0.25">
      <c r="A21" s="408" t="s">
        <v>1382</v>
      </c>
      <c r="B21" s="407"/>
      <c r="C21" s="407"/>
      <c r="D21" s="407"/>
      <c r="E21" s="407"/>
      <c r="F21" s="407"/>
      <c r="G21" s="407"/>
      <c r="H21" s="407"/>
      <c r="I21" s="407"/>
      <c r="J21" s="407"/>
      <c r="K21" s="407"/>
      <c r="L21" s="407"/>
      <c r="M21" s="407"/>
      <c r="N21" s="407"/>
      <c r="O21" s="407"/>
      <c r="P21" s="407"/>
      <c r="Q21" s="407"/>
      <c r="R21" s="407"/>
      <c r="S21" s="407"/>
      <c r="T21" s="407"/>
      <c r="U21" s="407"/>
      <c r="V21" s="407"/>
      <c r="W21" s="406"/>
      <c r="X21" s="406"/>
      <c r="Y21" s="406"/>
      <c r="Z21" s="406"/>
      <c r="AA21" s="406"/>
      <c r="AB21" s="406"/>
      <c r="AC21" s="406"/>
      <c r="AD21" s="406"/>
      <c r="AE21" s="406"/>
      <c r="AF21" s="406"/>
      <c r="AG21" s="406"/>
      <c r="AH21" s="406"/>
      <c r="AI21" s="406"/>
      <c r="AJ21" s="406"/>
      <c r="AK21" s="405"/>
    </row>
    <row r="22" spans="1:43" x14ac:dyDescent="0.25">
      <c r="A22" s="400" t="s">
        <v>1383</v>
      </c>
      <c r="B22" s="358"/>
      <c r="C22" s="358"/>
      <c r="D22" s="358"/>
      <c r="E22" s="358"/>
      <c r="F22" s="358"/>
      <c r="G22" s="358"/>
      <c r="H22" s="358"/>
      <c r="I22" s="358"/>
      <c r="J22" s="358"/>
      <c r="K22" s="358"/>
      <c r="L22" s="358"/>
      <c r="M22" s="358"/>
      <c r="N22" s="358"/>
      <c r="O22" s="358"/>
      <c r="P22" s="358"/>
      <c r="Q22" s="358"/>
      <c r="R22" s="358"/>
      <c r="S22" s="358"/>
      <c r="T22" s="358"/>
      <c r="U22" s="358"/>
      <c r="V22" s="358"/>
      <c r="W22" s="353"/>
      <c r="X22" s="353"/>
      <c r="Y22" s="353"/>
      <c r="Z22" s="353"/>
      <c r="AA22" s="353"/>
      <c r="AB22" s="358"/>
      <c r="AC22" s="353"/>
      <c r="AD22" s="356" t="s">
        <v>1384</v>
      </c>
      <c r="AE22" s="353"/>
      <c r="AF22" s="353"/>
      <c r="AG22" s="353"/>
      <c r="AH22" s="353"/>
      <c r="AI22" s="353"/>
      <c r="AJ22" s="353"/>
      <c r="AK22" s="352"/>
    </row>
    <row r="23" spans="1:43" s="484" customFormat="1" ht="19.5" customHeight="1" x14ac:dyDescent="0.25">
      <c r="A23" s="403" t="e">
        <f>+LEFT(#REF!,1)</f>
        <v>#REF!</v>
      </c>
      <c r="B23" s="395" t="e">
        <f>+MID(#REF!,2,1)</f>
        <v>#REF!</v>
      </c>
      <c r="C23" s="395" t="e">
        <f>+MID(#REF!,3,1)</f>
        <v>#REF!</v>
      </c>
      <c r="D23" s="395" t="e">
        <f>+MID(#REF!,4,1)</f>
        <v>#REF!</v>
      </c>
      <c r="E23" s="395" t="e">
        <f>+MID(#REF!,5,1)</f>
        <v>#REF!</v>
      </c>
      <c r="F23" s="395" t="e">
        <f>+MID(#REF!,6,1)</f>
        <v>#REF!</v>
      </c>
      <c r="G23" s="395" t="e">
        <f>+MID(#REF!,7,1)</f>
        <v>#REF!</v>
      </c>
      <c r="H23" s="395" t="e">
        <f>+MID(#REF!,8,1)</f>
        <v>#REF!</v>
      </c>
      <c r="I23" s="395" t="e">
        <f>+MID(#REF!,9,1)</f>
        <v>#REF!</v>
      </c>
      <c r="J23" s="395" t="e">
        <f>+MID(#REF!,10,1)</f>
        <v>#REF!</v>
      </c>
      <c r="K23" s="395" t="e">
        <f>+MID(#REF!,11,1)</f>
        <v>#REF!</v>
      </c>
      <c r="L23" s="395" t="e">
        <f>+MID(#REF!,12,1)</f>
        <v>#REF!</v>
      </c>
      <c r="M23" s="395" t="e">
        <f>+MID(#REF!,13,1)</f>
        <v>#REF!</v>
      </c>
      <c r="N23" s="395" t="e">
        <f>+MID(#REF!,14,1)</f>
        <v>#REF!</v>
      </c>
      <c r="O23" s="395" t="e">
        <f>+MID(#REF!,15,1)</f>
        <v>#REF!</v>
      </c>
      <c r="P23" s="395" t="e">
        <f>+MID(#REF!,16,1)</f>
        <v>#REF!</v>
      </c>
      <c r="Q23" s="395" t="e">
        <f>+MID(#REF!,17,1)</f>
        <v>#REF!</v>
      </c>
      <c r="R23" s="395" t="e">
        <f>+MID(#REF!,18,1)</f>
        <v>#REF!</v>
      </c>
      <c r="S23" s="395" t="e">
        <f>+MID(#REF!,19,1)</f>
        <v>#REF!</v>
      </c>
      <c r="T23" s="395" t="e">
        <f>+MID(#REF!,20,1)</f>
        <v>#REF!</v>
      </c>
      <c r="U23" s="395" t="e">
        <f>+MID(#REF!,21,1)</f>
        <v>#REF!</v>
      </c>
      <c r="V23" s="395" t="e">
        <f>+MID(#REF!,22,1)</f>
        <v>#REF!</v>
      </c>
      <c r="W23" s="395" t="e">
        <f>+MID(#REF!,23,1)</f>
        <v>#REF!</v>
      </c>
      <c r="X23" s="395" t="e">
        <f>+MID(#REF!,24,1)</f>
        <v>#REF!</v>
      </c>
      <c r="Y23" s="395" t="e">
        <f>+MID(#REF!,25,1)</f>
        <v>#REF!</v>
      </c>
      <c r="Z23" s="395" t="e">
        <f>+MID(#REF!,26,1)</f>
        <v>#REF!</v>
      </c>
      <c r="AA23" s="395" t="e">
        <f>+MID(#REF!,27,1)</f>
        <v>#REF!</v>
      </c>
      <c r="AB23" s="395" t="e">
        <f>+MID(#REF!,28,1)</f>
        <v>#REF!</v>
      </c>
      <c r="AC23" s="397"/>
      <c r="AD23" s="395" t="e">
        <f>+LEFT(#REF!,1)</f>
        <v>#REF!</v>
      </c>
      <c r="AE23" s="395" t="e">
        <f>+MID(#REF!,2,1)</f>
        <v>#REF!</v>
      </c>
      <c r="AF23" s="395" t="e">
        <f>+MID(#REF!,3,1)</f>
        <v>#REF!</v>
      </c>
      <c r="AG23" s="395" t="e">
        <f>+MID(#REF!,4,1)</f>
        <v>#REF!</v>
      </c>
      <c r="AH23" s="395" t="e">
        <f>+MID(#REF!,5,1)</f>
        <v>#REF!</v>
      </c>
      <c r="AI23" s="395" t="e">
        <f>+MID(#REF!,6,1)</f>
        <v>#REF!</v>
      </c>
      <c r="AJ23" s="395" t="e">
        <f>+MID(#REF!,7,1)</f>
        <v>#REF!</v>
      </c>
      <c r="AK23" s="402" t="e">
        <f>+MID(#REF!,8,1)</f>
        <v>#REF!</v>
      </c>
    </row>
    <row r="24" spans="1:43" x14ac:dyDescent="0.25">
      <c r="A24" s="400" t="s">
        <v>1385</v>
      </c>
      <c r="B24" s="358"/>
      <c r="C24" s="358"/>
      <c r="D24" s="358"/>
      <c r="E24" s="358"/>
      <c r="F24" s="358"/>
      <c r="G24" s="399" t="s">
        <v>1386</v>
      </c>
      <c r="H24" s="399"/>
      <c r="I24" s="399"/>
      <c r="J24" s="399"/>
      <c r="K24" s="399"/>
      <c r="L24" s="399"/>
      <c r="M24" s="399"/>
      <c r="N24" s="399"/>
      <c r="O24" s="399"/>
      <c r="P24" s="399"/>
      <c r="Q24" s="399"/>
      <c r="R24" s="399"/>
      <c r="S24" s="399"/>
      <c r="T24" s="399"/>
      <c r="U24" s="399"/>
      <c r="V24" s="399"/>
      <c r="W24" s="399"/>
      <c r="X24" s="399"/>
      <c r="Y24" s="399"/>
      <c r="Z24" s="399"/>
      <c r="AA24" s="399"/>
      <c r="AB24" s="399"/>
      <c r="AC24" s="399"/>
      <c r="AD24" s="399"/>
      <c r="AE24" s="353"/>
      <c r="AF24" s="353"/>
      <c r="AG24" s="353"/>
      <c r="AH24" s="353"/>
      <c r="AI24" s="353"/>
      <c r="AJ24" s="353"/>
      <c r="AK24" s="352"/>
    </row>
    <row r="25" spans="1:43" s="484" customFormat="1" ht="19.5" customHeight="1" x14ac:dyDescent="0.25">
      <c r="A25" s="403" t="e">
        <f>+LEFT(#REF!,1)</f>
        <v>#REF!</v>
      </c>
      <c r="B25" s="395" t="e">
        <f>+MID(#REF!,2,1)</f>
        <v>#REF!</v>
      </c>
      <c r="C25" s="395" t="e">
        <f>+MID(#REF!,3,1)</f>
        <v>#REF!</v>
      </c>
      <c r="D25" s="395" t="e">
        <f>+MID(#REF!,4,1)</f>
        <v>#REF!</v>
      </c>
      <c r="E25" s="395" t="e">
        <f>+MID(#REF!,5,1)</f>
        <v>#REF!</v>
      </c>
      <c r="F25" s="395"/>
      <c r="G25" s="395" t="e">
        <f>+LEFT(#REF!,1)</f>
        <v>#REF!</v>
      </c>
      <c r="H25" s="395" t="e">
        <f>+MID(#REF!,2,1)</f>
        <v>#REF!</v>
      </c>
      <c r="I25" s="395" t="e">
        <f>+MID(#REF!,3,1)</f>
        <v>#REF!</v>
      </c>
      <c r="J25" s="395" t="e">
        <f>+MID(#REF!,4,1)</f>
        <v>#REF!</v>
      </c>
      <c r="K25" s="395" t="e">
        <f>+MID(#REF!,5,1)</f>
        <v>#REF!</v>
      </c>
      <c r="L25" s="395" t="e">
        <f>+MID(#REF!,6,1)</f>
        <v>#REF!</v>
      </c>
      <c r="M25" s="395" t="e">
        <f>+MID(#REF!,7,1)</f>
        <v>#REF!</v>
      </c>
      <c r="N25" s="395" t="e">
        <f>+MID(#REF!,8,1)</f>
        <v>#REF!</v>
      </c>
      <c r="O25" s="395" t="e">
        <f>+MID(#REF!,9,1)</f>
        <v>#REF!</v>
      </c>
      <c r="P25" s="395" t="e">
        <f>+MID(#REF!,10,1)</f>
        <v>#REF!</v>
      </c>
      <c r="Q25" s="395" t="e">
        <f>+MID(#REF!,11,1)</f>
        <v>#REF!</v>
      </c>
      <c r="R25" s="395" t="e">
        <f>+MID(#REF!,12,1)</f>
        <v>#REF!</v>
      </c>
      <c r="S25" s="395" t="e">
        <f>+MID(#REF!,13,1)</f>
        <v>#REF!</v>
      </c>
      <c r="T25" s="395" t="e">
        <f>+MID(#REF!,14,1)</f>
        <v>#REF!</v>
      </c>
      <c r="U25" s="395" t="e">
        <f>+MID(#REF!,15,1)</f>
        <v>#REF!</v>
      </c>
      <c r="V25" s="395" t="e">
        <f>+MID(#REF!,16,1)</f>
        <v>#REF!</v>
      </c>
      <c r="W25" s="395" t="e">
        <f>+MID(#REF!,17,1)</f>
        <v>#REF!</v>
      </c>
      <c r="X25" s="395" t="e">
        <f>+MID(#REF!,18,1)</f>
        <v>#REF!</v>
      </c>
      <c r="Y25" s="395" t="e">
        <f>+MID(#REF!,19,1)</f>
        <v>#REF!</v>
      </c>
      <c r="Z25" s="395" t="e">
        <f>+MID(#REF!,20,1)</f>
        <v>#REF!</v>
      </c>
      <c r="AA25" s="395" t="e">
        <f>+MID(#REF!,21,1)</f>
        <v>#REF!</v>
      </c>
      <c r="AB25" s="395" t="e">
        <f>+MID(#REF!,22,1)</f>
        <v>#REF!</v>
      </c>
      <c r="AC25" s="395" t="e">
        <f>+MID(#REF!,23,1)</f>
        <v>#REF!</v>
      </c>
      <c r="AD25" s="395" t="e">
        <f>+MID(#REF!,24,1)</f>
        <v>#REF!</v>
      </c>
      <c r="AE25" s="395" t="e">
        <f>+MID(#REF!,25,1)</f>
        <v>#REF!</v>
      </c>
      <c r="AF25" s="395" t="e">
        <f>+MID(#REF!,26,1)</f>
        <v>#REF!</v>
      </c>
      <c r="AG25" s="395" t="e">
        <f>+MID(#REF!,27,1)</f>
        <v>#REF!</v>
      </c>
      <c r="AH25" s="395" t="e">
        <f>+MID(#REF!,28,1)</f>
        <v>#REF!</v>
      </c>
      <c r="AI25" s="395" t="e">
        <f>+MID(#REF!,29,1)</f>
        <v>#REF!</v>
      </c>
      <c r="AJ25" s="395" t="e">
        <f>+MID(#REF!,30,1)</f>
        <v>#REF!</v>
      </c>
      <c r="AK25" s="402" t="e">
        <f>+MID(#REF!,31,1)</f>
        <v>#REF!</v>
      </c>
    </row>
    <row r="26" spans="1:43" x14ac:dyDescent="0.25">
      <c r="A26" s="400" t="s">
        <v>1387</v>
      </c>
      <c r="B26" s="358"/>
      <c r="C26" s="358"/>
      <c r="D26" s="358"/>
      <c r="E26" s="358"/>
      <c r="F26" s="358"/>
      <c r="G26" s="399"/>
      <c r="H26" s="399"/>
      <c r="I26" s="399"/>
      <c r="J26" s="399"/>
      <c r="K26" s="399"/>
      <c r="L26" s="399"/>
      <c r="M26" s="399"/>
      <c r="N26" s="358"/>
      <c r="O26" s="399" t="s">
        <v>1388</v>
      </c>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43" s="484" customFormat="1" ht="19.5" customHeight="1" x14ac:dyDescent="0.25">
      <c r="A27" s="398">
        <v>0</v>
      </c>
      <c r="B27" s="395" t="e">
        <f>+LEFT(#REF!,1)</f>
        <v>#REF!</v>
      </c>
      <c r="C27" s="395" t="e">
        <f>+MID(#REF!,2,1)</f>
        <v>#REF!</v>
      </c>
      <c r="D27" s="395" t="e">
        <f>+MID(#REF!,3,1)</f>
        <v>#REF!</v>
      </c>
      <c r="E27" s="395" t="s">
        <v>982</v>
      </c>
      <c r="F27" s="395" t="e">
        <f>+LEFT(#REF!,1)</f>
        <v>#REF!</v>
      </c>
      <c r="G27" s="395" t="e">
        <f>+MID(#REF!,2,1)</f>
        <v>#REF!</v>
      </c>
      <c r="H27" s="395" t="e">
        <f>+MID(#REF!,3,1)</f>
        <v>#REF!</v>
      </c>
      <c r="I27" s="395" t="e">
        <f>+MID(#REF!,4,1)</f>
        <v>#REF!</v>
      </c>
      <c r="J27" s="395" t="e">
        <f>+MID(#REF!,5,1)</f>
        <v>#REF!</v>
      </c>
      <c r="K27" s="395" t="e">
        <f>+MID(#REF!,6,1)</f>
        <v>#REF!</v>
      </c>
      <c r="L27" s="395" t="e">
        <f>+MID(#REF!,7,1)</f>
        <v>#REF!</v>
      </c>
      <c r="M27" s="395" t="e">
        <f>+MID(#REF!,8,1)</f>
        <v>#REF!</v>
      </c>
      <c r="N27" s="397"/>
      <c r="O27" s="396">
        <v>0</v>
      </c>
      <c r="P27" s="395" t="e">
        <f>+LEFT(#REF!,1)</f>
        <v>#REF!</v>
      </c>
      <c r="Q27" s="395" t="e">
        <f>+MID(#REF!,2,1)</f>
        <v>#REF!</v>
      </c>
      <c r="R27" s="395" t="e">
        <f>+MID(#REF!,3,1)</f>
        <v>#REF!</v>
      </c>
      <c r="S27" s="395" t="s">
        <v>982</v>
      </c>
      <c r="T27" s="395" t="e">
        <f>+LEFT(#REF!,1)</f>
        <v>#REF!</v>
      </c>
      <c r="U27" s="395" t="e">
        <f>+MID(#REF!,2,1)</f>
        <v>#REF!</v>
      </c>
      <c r="V27" s="395" t="e">
        <f>+MID(#REF!,3,1)</f>
        <v>#REF!</v>
      </c>
      <c r="W27" s="395" t="e">
        <f>+MID(#REF!,4,1)</f>
        <v>#REF!</v>
      </c>
      <c r="X27" s="395" t="e">
        <f>+MID(#REF!,5,1)</f>
        <v>#REF!</v>
      </c>
      <c r="Y27" s="395" t="e">
        <f>+MID(#REF!,6,1)</f>
        <v>#REF!</v>
      </c>
      <c r="Z27" s="395" t="e">
        <f>+MID(#REF!,7,1)</f>
        <v>#REF!</v>
      </c>
      <c r="AA27" s="395" t="e">
        <f>+MID(#REF!,8,1)</f>
        <v>#REF!</v>
      </c>
      <c r="AB27" s="395"/>
      <c r="AC27" s="395"/>
      <c r="AD27" s="395"/>
      <c r="AE27" s="353"/>
      <c r="AF27" s="353"/>
      <c r="AG27" s="353"/>
      <c r="AH27" s="353"/>
      <c r="AI27" s="353"/>
      <c r="AJ27" s="353"/>
      <c r="AK27" s="352"/>
      <c r="AQ27" s="484" t="s">
        <v>983</v>
      </c>
    </row>
    <row r="28" spans="1:43" s="345" customFormat="1" x14ac:dyDescent="0.25">
      <c r="A28" s="357" t="s">
        <v>1389</v>
      </c>
      <c r="B28" s="356"/>
      <c r="C28" s="356"/>
      <c r="D28" s="356"/>
      <c r="E28" s="356"/>
      <c r="F28" s="356"/>
      <c r="G28" s="356"/>
      <c r="H28" s="356"/>
      <c r="I28" s="356"/>
      <c r="J28" s="356"/>
      <c r="K28" s="356"/>
      <c r="L28" s="356"/>
      <c r="M28" s="356"/>
      <c r="N28" s="356"/>
      <c r="O28" s="356"/>
      <c r="P28" s="356"/>
      <c r="Q28" s="356"/>
      <c r="R28" s="356"/>
      <c r="S28" s="356"/>
      <c r="T28" s="356"/>
      <c r="U28" s="356"/>
      <c r="V28" s="356"/>
      <c r="W28" s="353"/>
      <c r="X28" s="353"/>
      <c r="Y28" s="353"/>
      <c r="Z28" s="353"/>
      <c r="AA28" s="353"/>
      <c r="AB28" s="353"/>
      <c r="AC28" s="353"/>
      <c r="AD28" s="353"/>
      <c r="AE28" s="353"/>
      <c r="AF28" s="353"/>
      <c r="AG28" s="353"/>
      <c r="AH28" s="353"/>
      <c r="AI28" s="353"/>
      <c r="AJ28" s="353"/>
      <c r="AK28" s="352"/>
    </row>
    <row r="29" spans="1:43" s="484" customFormat="1" ht="19.5" customHeight="1" thickBot="1" x14ac:dyDescent="0.3">
      <c r="A29" s="394" t="e">
        <f>+LEFT(#REF!,1)</f>
        <v>#REF!</v>
      </c>
      <c r="B29" s="393" t="e">
        <f>+MID(#REF!,2,1)</f>
        <v>#REF!</v>
      </c>
      <c r="C29" s="393" t="e">
        <f>+MID(#REF!,3,1)</f>
        <v>#REF!</v>
      </c>
      <c r="D29" s="393" t="e">
        <f>+MID(#REF!,4,1)</f>
        <v>#REF!</v>
      </c>
      <c r="E29" s="393" t="e">
        <f>+MID(#REF!,5,1)</f>
        <v>#REF!</v>
      </c>
      <c r="F29" s="393" t="e">
        <f>+MID(#REF!,6,1)</f>
        <v>#REF!</v>
      </c>
      <c r="G29" s="393" t="e">
        <f>+MID(#REF!,7,1)</f>
        <v>#REF!</v>
      </c>
      <c r="H29" s="393" t="e">
        <f>+MID(#REF!,8,1)</f>
        <v>#REF!</v>
      </c>
      <c r="I29" s="393" t="e">
        <f>+MID(#REF!,9,1)</f>
        <v>#REF!</v>
      </c>
      <c r="J29" s="393" t="e">
        <f>+MID(#REF!,10,1)</f>
        <v>#REF!</v>
      </c>
      <c r="K29" s="393" t="e">
        <f>+MID(#REF!,11,1)</f>
        <v>#REF!</v>
      </c>
      <c r="L29" s="393" t="e">
        <f>+MID(#REF!,12,1)</f>
        <v>#REF!</v>
      </c>
      <c r="M29" s="393" t="e">
        <f>+MID(#REF!,13,1)</f>
        <v>#REF!</v>
      </c>
      <c r="N29" s="393" t="e">
        <f>+MID(#REF!,14,1)</f>
        <v>#REF!</v>
      </c>
      <c r="O29" s="393" t="e">
        <f>+MID(#REF!,15,1)</f>
        <v>#REF!</v>
      </c>
      <c r="P29" s="393" t="e">
        <f>+MID(#REF!,16,1)</f>
        <v>#REF!</v>
      </c>
      <c r="Q29" s="393" t="e">
        <f>+MID(#REF!,17,1)</f>
        <v>#REF!</v>
      </c>
      <c r="R29" s="393" t="e">
        <f>+MID(#REF!,18,1)</f>
        <v>#REF!</v>
      </c>
      <c r="S29" s="393" t="e">
        <f>+MID(#REF!,19,1)</f>
        <v>#REF!</v>
      </c>
      <c r="T29" s="393" t="e">
        <f>+MID(#REF!,20,1)</f>
        <v>#REF!</v>
      </c>
      <c r="U29" s="393" t="e">
        <f>+MID(#REF!,21,1)</f>
        <v>#REF!</v>
      </c>
      <c r="V29" s="393" t="e">
        <f>+MID(#REF!,22,1)</f>
        <v>#REF!</v>
      </c>
      <c r="W29" s="393" t="e">
        <f>+MID(#REF!,23,1)</f>
        <v>#REF!</v>
      </c>
      <c r="X29" s="393" t="e">
        <f>+MID(#REF!,24,1)</f>
        <v>#REF!</v>
      </c>
      <c r="Y29" s="393" t="e">
        <f>+MID(#REF!,25,1)</f>
        <v>#REF!</v>
      </c>
      <c r="Z29" s="393" t="e">
        <f>+MID(#REF!,26,1)</f>
        <v>#REF!</v>
      </c>
      <c r="AA29" s="393" t="e">
        <f>+MID(#REF!,27,1)</f>
        <v>#REF!</v>
      </c>
      <c r="AB29" s="393" t="e">
        <f>+MID(#REF!,28,1)</f>
        <v>#REF!</v>
      </c>
      <c r="AC29" s="393" t="e">
        <f>+MID(#REF!,29,1)</f>
        <v>#REF!</v>
      </c>
      <c r="AD29" s="393" t="e">
        <f>+MID(#REF!,30,1)</f>
        <v>#REF!</v>
      </c>
      <c r="AE29" s="393" t="e">
        <f>+MID(#REF!,31,1)</f>
        <v>#REF!</v>
      </c>
      <c r="AF29" s="393" t="e">
        <f>+MID(#REF!,32,1)</f>
        <v>#REF!</v>
      </c>
      <c r="AG29" s="393" t="e">
        <f>+MID(#REF!,33,1)</f>
        <v>#REF!</v>
      </c>
      <c r="AH29" s="393" t="e">
        <f>+MID(#REF!,34,1)</f>
        <v>#REF!</v>
      </c>
      <c r="AI29" s="393" t="e">
        <f>+MID(#REF!,35,1)</f>
        <v>#REF!</v>
      </c>
      <c r="AJ29" s="393" t="e">
        <f>+MID(#REF!,36,1)</f>
        <v>#REF!</v>
      </c>
      <c r="AK29" s="392" t="e">
        <f>+MID(#REF!,37,1)</f>
        <v>#REF!</v>
      </c>
    </row>
    <row r="30" spans="1:43" s="345" customFormat="1" ht="4.5" customHeight="1" thickBot="1" x14ac:dyDescent="0.3">
      <c r="W30" s="346"/>
      <c r="X30" s="346"/>
      <c r="Y30" s="346"/>
      <c r="Z30" s="346"/>
      <c r="AA30" s="346"/>
      <c r="AB30" s="346"/>
      <c r="AC30" s="346"/>
      <c r="AD30" s="346"/>
      <c r="AE30" s="346"/>
      <c r="AF30" s="346"/>
      <c r="AG30" s="346"/>
      <c r="AH30" s="346"/>
      <c r="AI30" s="346"/>
      <c r="AJ30" s="346"/>
      <c r="AK30" s="346"/>
    </row>
    <row r="31" spans="1:43" s="388" customFormat="1" ht="12.75" customHeight="1" x14ac:dyDescent="0.25">
      <c r="A31" s="391" t="s">
        <v>1191</v>
      </c>
      <c r="B31" s="390"/>
      <c r="C31" s="390"/>
      <c r="D31" s="390"/>
      <c r="E31" s="390"/>
      <c r="F31" s="390"/>
      <c r="G31" s="390"/>
      <c r="H31" s="390"/>
      <c r="I31" s="390"/>
      <c r="J31" s="390"/>
      <c r="K31" s="629"/>
      <c r="L31" s="629"/>
      <c r="M31" s="1411" t="s">
        <v>1390</v>
      </c>
      <c r="N31" s="1412"/>
      <c r="O31" s="1412"/>
      <c r="P31" s="1412"/>
      <c r="Q31" s="1412"/>
      <c r="R31" s="1412"/>
      <c r="S31" s="1412"/>
      <c r="T31" s="1412"/>
      <c r="U31" s="1413"/>
      <c r="V31" s="1306" t="s">
        <v>1391</v>
      </c>
      <c r="W31" s="1306"/>
      <c r="X31" s="1306"/>
      <c r="Y31" s="1306"/>
      <c r="Z31" s="1306"/>
      <c r="AA31" s="1306"/>
      <c r="AB31" s="1306"/>
      <c r="AC31" s="1307"/>
      <c r="AD31" s="1411" t="s">
        <v>1392</v>
      </c>
      <c r="AE31" s="1412"/>
      <c r="AF31" s="1412"/>
      <c r="AG31" s="1412"/>
      <c r="AH31" s="1412"/>
      <c r="AI31" s="1412"/>
      <c r="AJ31" s="1412"/>
      <c r="AK31" s="1412"/>
      <c r="AL31" s="1417"/>
    </row>
    <row r="32" spans="1:43" s="345" customFormat="1" ht="19.5" customHeight="1" x14ac:dyDescent="0.25">
      <c r="A32" s="374" t="e">
        <f>LEFT(TEXT(#REF!,"dd.m.yyyy"),1)</f>
        <v>#REF!</v>
      </c>
      <c r="B32" s="373" t="e">
        <f>MID(TEXT(#REF!,"dd.mm.yyyy"),2,1)</f>
        <v>#REF!</v>
      </c>
      <c r="C32" s="372" t="s">
        <v>953</v>
      </c>
      <c r="D32" s="373" t="e">
        <f>MID(TEXT(#REF!,"dd.mm.yyyy"),4,1)</f>
        <v>#REF!</v>
      </c>
      <c r="E32" s="373" t="e">
        <f>MID(TEXT(#REF!,"dd.mm.yyyy"),5,1)</f>
        <v>#REF!</v>
      </c>
      <c r="F32" s="372" t="s">
        <v>953</v>
      </c>
      <c r="G32" s="373" t="e">
        <f>MID(TEXT(#REF!,"dd.mm.yyyy"),7,1)</f>
        <v>#REF!</v>
      </c>
      <c r="H32" s="373" t="e">
        <f>MID(TEXT(#REF!,"dd.mm.yyyy"),8,1)</f>
        <v>#REF!</v>
      </c>
      <c r="I32" s="373" t="e">
        <f>MID(TEXT(#REF!,"dd.mm.yyyy"),9,1)</f>
        <v>#REF!</v>
      </c>
      <c r="J32" s="373" t="e">
        <f>MID(TEXT(#REF!,"dd.mm.yyyy"),10,1)</f>
        <v>#REF!</v>
      </c>
      <c r="K32" s="630"/>
      <c r="L32" s="380"/>
      <c r="M32" s="1414"/>
      <c r="N32" s="1415"/>
      <c r="O32" s="1415"/>
      <c r="P32" s="1415"/>
      <c r="Q32" s="1415"/>
      <c r="R32" s="1415"/>
      <c r="S32" s="1415"/>
      <c r="T32" s="1415"/>
      <c r="U32" s="1416"/>
      <c r="V32" s="1309"/>
      <c r="W32" s="1309"/>
      <c r="X32" s="1309"/>
      <c r="Y32" s="1309"/>
      <c r="Z32" s="1309"/>
      <c r="AA32" s="1309"/>
      <c r="AB32" s="1309"/>
      <c r="AC32" s="1310"/>
      <c r="AD32" s="1414"/>
      <c r="AE32" s="1415"/>
      <c r="AF32" s="1415"/>
      <c r="AG32" s="1415"/>
      <c r="AH32" s="1415"/>
      <c r="AI32" s="1415"/>
      <c r="AJ32" s="1415"/>
      <c r="AK32" s="1415"/>
      <c r="AL32" s="1418"/>
      <c r="AP32" s="483"/>
    </row>
    <row r="33" spans="1:38" s="345" customFormat="1" ht="12.75" customHeight="1" x14ac:dyDescent="0.25">
      <c r="A33" s="386"/>
      <c r="B33" s="385"/>
      <c r="C33" s="385"/>
      <c r="D33" s="385"/>
      <c r="E33" s="385"/>
      <c r="F33" s="385"/>
      <c r="G33" s="385"/>
      <c r="H33" s="385"/>
      <c r="I33" s="385"/>
      <c r="J33" s="385"/>
      <c r="K33" s="631"/>
      <c r="L33" s="631"/>
      <c r="M33" s="1414"/>
      <c r="N33" s="1415"/>
      <c r="O33" s="1415"/>
      <c r="P33" s="1415"/>
      <c r="Q33" s="1415"/>
      <c r="R33" s="1415"/>
      <c r="S33" s="1415"/>
      <c r="T33" s="1415"/>
      <c r="U33" s="1416"/>
      <c r="V33" s="1309"/>
      <c r="W33" s="1309"/>
      <c r="X33" s="1309"/>
      <c r="Y33" s="1309"/>
      <c r="Z33" s="1309"/>
      <c r="AA33" s="1309"/>
      <c r="AB33" s="1309"/>
      <c r="AC33" s="1310"/>
      <c r="AD33" s="1414"/>
      <c r="AE33" s="1415"/>
      <c r="AF33" s="1415"/>
      <c r="AG33" s="1415"/>
      <c r="AH33" s="1415"/>
      <c r="AI33" s="1415"/>
      <c r="AJ33" s="1415"/>
      <c r="AK33" s="1415"/>
      <c r="AL33" s="1418"/>
    </row>
    <row r="34" spans="1:38" s="345" customFormat="1" x14ac:dyDescent="0.2">
      <c r="A34" s="357" t="s">
        <v>1190</v>
      </c>
      <c r="B34" s="356"/>
      <c r="C34" s="356"/>
      <c r="D34" s="356"/>
      <c r="E34" s="356"/>
      <c r="F34" s="356"/>
      <c r="G34" s="356"/>
      <c r="H34" s="356"/>
      <c r="I34" s="356"/>
      <c r="J34" s="356"/>
      <c r="K34" s="380"/>
      <c r="L34" s="632"/>
      <c r="M34" s="380"/>
      <c r="N34" s="380"/>
      <c r="O34" s="380"/>
      <c r="P34" s="380"/>
      <c r="Q34" s="380"/>
      <c r="R34" s="380"/>
      <c r="S34" s="380"/>
      <c r="T34" s="356"/>
      <c r="U34" s="378"/>
      <c r="V34" s="379"/>
      <c r="W34" s="379"/>
      <c r="X34" s="379"/>
      <c r="Y34" s="379"/>
      <c r="Z34" s="379"/>
      <c r="AA34" s="353"/>
      <c r="AB34" s="379"/>
      <c r="AC34" s="378"/>
      <c r="AD34" s="377"/>
      <c r="AE34" s="376"/>
      <c r="AF34" s="376"/>
      <c r="AG34" s="376"/>
      <c r="AH34" s="376"/>
      <c r="AI34" s="376"/>
      <c r="AJ34" s="376"/>
      <c r="AK34" s="376"/>
      <c r="AL34" s="375"/>
    </row>
    <row r="35" spans="1:38" s="345" customFormat="1" ht="19.5" customHeight="1" x14ac:dyDescent="0.25">
      <c r="A35" s="374" t="e">
        <f>IF(#REF!="","",LEFT(TEXT(#REF!,"dd.mm.yyyy"),1))</f>
        <v>#REF!</v>
      </c>
      <c r="B35" s="373" t="e">
        <f>IF(#REF!="","",MID(TEXT(#REF!,"dd.mm.yyyy"),2,1))</f>
        <v>#REF!</v>
      </c>
      <c r="C35" s="372" t="s">
        <v>953</v>
      </c>
      <c r="D35" s="373" t="e">
        <f>IF(#REF!="","",MID(TEXT(#REF!,"dd.mm.yyyy"),4,1))</f>
        <v>#REF!</v>
      </c>
      <c r="E35" s="373" t="e">
        <f>IF(#REF!="","",MID(TEXT(#REF!,"dd.mm.yyyy"),5,1))</f>
        <v>#REF!</v>
      </c>
      <c r="F35" s="372" t="s">
        <v>953</v>
      </c>
      <c r="G35" s="371" t="e">
        <f>IF(#REF!="","",MID(TEXT(#REF!,"dd.mm.yyyy"),7,1))</f>
        <v>#REF!</v>
      </c>
      <c r="H35" s="371" t="e">
        <f>IF(#REF!="","",MID(TEXT(#REF!,"dd.mm.yyyy"),8,1))</f>
        <v>#REF!</v>
      </c>
      <c r="I35" s="371" t="e">
        <f>IF(#REF!="","",MID(TEXT(#REF!,"dd.mm.yyyy"),9,1))</f>
        <v>#REF!</v>
      </c>
      <c r="J35" s="371" t="e">
        <f>IF(#REF!="","",MID(TEXT(#REF!,"dd.mm.yyyy"),10,1))</f>
        <v>#REF!</v>
      </c>
      <c r="K35" s="633"/>
      <c r="L35" s="482"/>
      <c r="M35" s="356"/>
      <c r="N35" s="356"/>
      <c r="O35" s="356"/>
      <c r="P35" s="356"/>
      <c r="Q35" s="356"/>
      <c r="R35" s="356"/>
      <c r="S35" s="356"/>
      <c r="T35" s="356"/>
      <c r="U35" s="482"/>
      <c r="V35" s="356"/>
      <c r="W35" s="353"/>
      <c r="X35" s="353"/>
      <c r="Y35" s="353"/>
      <c r="Z35" s="353"/>
      <c r="AA35" s="353"/>
      <c r="AB35" s="353"/>
      <c r="AC35" s="481"/>
      <c r="AD35" s="353"/>
      <c r="AE35" s="353"/>
      <c r="AF35" s="353"/>
      <c r="AG35" s="353"/>
      <c r="AH35" s="353"/>
      <c r="AI35" s="353"/>
      <c r="AJ35" s="353"/>
      <c r="AK35" s="353"/>
      <c r="AL35" s="352"/>
    </row>
    <row r="36" spans="1:38" s="351" customFormat="1" thickBot="1" x14ac:dyDescent="0.3">
      <c r="A36" s="366"/>
      <c r="B36" s="365"/>
      <c r="C36" s="365"/>
      <c r="D36" s="365"/>
      <c r="E36" s="365"/>
      <c r="F36" s="365"/>
      <c r="G36" s="365"/>
      <c r="H36" s="365"/>
      <c r="I36" s="365"/>
      <c r="J36" s="365"/>
      <c r="K36" s="365"/>
      <c r="L36" s="364"/>
      <c r="M36" s="1313" t="e">
        <f>#REF!</f>
        <v>#REF!</v>
      </c>
      <c r="N36" s="1314"/>
      <c r="O36" s="1314"/>
      <c r="P36" s="1314"/>
      <c r="Q36" s="1314"/>
      <c r="R36" s="1314"/>
      <c r="S36" s="1314"/>
      <c r="T36" s="1314"/>
      <c r="U36" s="1315"/>
      <c r="V36" s="1313" t="e">
        <f>#REF!</f>
        <v>#REF!</v>
      </c>
      <c r="W36" s="1314"/>
      <c r="X36" s="1314"/>
      <c r="Y36" s="1314"/>
      <c r="Z36" s="1314"/>
      <c r="AA36" s="1314"/>
      <c r="AB36" s="1314"/>
      <c r="AC36" s="1315"/>
      <c r="AD36" s="1316" t="e">
        <f>#REF!</f>
        <v>#REF!</v>
      </c>
      <c r="AE36" s="1314"/>
      <c r="AF36" s="1314"/>
      <c r="AG36" s="1314"/>
      <c r="AH36" s="1314"/>
      <c r="AI36" s="1314"/>
      <c r="AJ36" s="1314"/>
      <c r="AK36" s="1314"/>
      <c r="AL36" s="1317"/>
    </row>
    <row r="37" spans="1:38" s="351" customFormat="1" x14ac:dyDescent="0.25">
      <c r="W37" s="346"/>
      <c r="X37" s="346"/>
      <c r="Y37" s="346"/>
      <c r="Z37" s="346"/>
      <c r="AA37" s="346"/>
      <c r="AB37" s="346"/>
      <c r="AC37" s="346"/>
      <c r="AD37" s="346"/>
      <c r="AE37" s="346"/>
      <c r="AF37" s="346"/>
      <c r="AG37" s="346"/>
      <c r="AH37" s="346"/>
      <c r="AI37" s="346"/>
      <c r="AJ37" s="346"/>
      <c r="AK37" s="346"/>
    </row>
    <row r="38" spans="1:38" s="351" customFormat="1" x14ac:dyDescent="0.25">
      <c r="W38" s="346"/>
      <c r="X38" s="346"/>
      <c r="Y38" s="346"/>
      <c r="Z38" s="346"/>
      <c r="AA38" s="346"/>
      <c r="AB38" s="346"/>
      <c r="AC38" s="346"/>
      <c r="AD38" s="346"/>
      <c r="AE38" s="346"/>
      <c r="AF38" s="346"/>
      <c r="AG38" s="346"/>
      <c r="AH38" s="346"/>
      <c r="AI38" s="346"/>
      <c r="AJ38" s="346"/>
      <c r="AK38" s="346"/>
    </row>
    <row r="39" spans="1:38" s="351" customFormat="1" x14ac:dyDescent="0.25">
      <c r="W39" s="346"/>
      <c r="X39" s="346"/>
      <c r="Y39" s="346"/>
      <c r="Z39" s="346"/>
      <c r="AA39" s="346"/>
      <c r="AB39" s="346"/>
      <c r="AC39" s="346"/>
      <c r="AD39" s="346"/>
      <c r="AE39" s="346"/>
      <c r="AF39" s="346"/>
      <c r="AG39" s="346"/>
      <c r="AH39" s="346"/>
      <c r="AI39" s="346"/>
      <c r="AJ39" s="346"/>
      <c r="AK39" s="346"/>
    </row>
    <row r="40" spans="1:38" ht="13.5" thickBot="1" x14ac:dyDescent="0.3">
      <c r="W40" s="346"/>
      <c r="X40" s="346"/>
      <c r="Y40" s="346"/>
      <c r="Z40" s="346"/>
      <c r="AA40" s="346"/>
      <c r="AB40" s="346"/>
      <c r="AC40" s="346"/>
      <c r="AD40" s="346"/>
      <c r="AE40" s="346"/>
      <c r="AF40" s="346"/>
      <c r="AG40" s="346"/>
      <c r="AH40" s="346"/>
      <c r="AI40" s="346"/>
      <c r="AJ40" s="346"/>
      <c r="AK40" s="346"/>
    </row>
    <row r="41" spans="1:38" s="351" customFormat="1" x14ac:dyDescent="0.25">
      <c r="B41" s="363" t="s">
        <v>1393</v>
      </c>
      <c r="C41" s="362"/>
      <c r="D41" s="362"/>
      <c r="E41" s="362"/>
      <c r="F41" s="362"/>
      <c r="G41" s="362"/>
      <c r="H41" s="362"/>
      <c r="I41" s="362"/>
      <c r="J41" s="362"/>
      <c r="K41" s="362"/>
      <c r="L41" s="362"/>
      <c r="M41" s="362"/>
      <c r="N41" s="362"/>
      <c r="O41" s="362"/>
      <c r="P41" s="362"/>
      <c r="Q41" s="362"/>
      <c r="R41" s="362"/>
      <c r="S41" s="362"/>
      <c r="T41" s="362"/>
      <c r="U41" s="362"/>
      <c r="V41" s="362"/>
      <c r="W41" s="361"/>
      <c r="X41" s="361"/>
      <c r="Y41" s="361"/>
      <c r="Z41" s="361"/>
      <c r="AA41" s="361"/>
      <c r="AB41" s="361"/>
      <c r="AC41" s="361"/>
      <c r="AD41" s="361"/>
      <c r="AE41" s="361"/>
      <c r="AF41" s="361"/>
      <c r="AG41" s="361"/>
      <c r="AH41" s="361"/>
      <c r="AI41" s="361"/>
      <c r="AJ41" s="360"/>
      <c r="AK41" s="346"/>
    </row>
    <row r="42" spans="1:38" s="351" customFormat="1" x14ac:dyDescent="0.25">
      <c r="B42" s="355"/>
      <c r="C42" s="354"/>
      <c r="D42" s="354"/>
      <c r="E42" s="354"/>
      <c r="F42" s="354"/>
      <c r="G42" s="354"/>
      <c r="H42" s="354"/>
      <c r="I42" s="354"/>
      <c r="J42" s="354"/>
      <c r="K42" s="354"/>
      <c r="L42" s="354"/>
      <c r="M42" s="354"/>
      <c r="N42" s="354"/>
      <c r="O42" s="354"/>
      <c r="P42" s="354"/>
      <c r="Q42" s="354"/>
      <c r="R42" s="354"/>
      <c r="S42" s="354"/>
      <c r="T42" s="354"/>
      <c r="U42" s="354"/>
      <c r="V42" s="354"/>
      <c r="W42" s="353"/>
      <c r="X42" s="353"/>
      <c r="Y42" s="353"/>
      <c r="Z42" s="353"/>
      <c r="AA42" s="353"/>
      <c r="AB42" s="353"/>
      <c r="AC42" s="353"/>
      <c r="AD42" s="353"/>
      <c r="AE42" s="353"/>
      <c r="AF42" s="353"/>
      <c r="AG42" s="353"/>
      <c r="AH42" s="353"/>
      <c r="AI42" s="353"/>
      <c r="AJ42" s="352"/>
      <c r="AK42" s="346"/>
    </row>
    <row r="43" spans="1:38" x14ac:dyDescent="0.25">
      <c r="B43" s="359"/>
      <c r="C43" s="358"/>
      <c r="D43" s="358"/>
      <c r="E43" s="358"/>
      <c r="F43" s="358"/>
      <c r="G43" s="358"/>
      <c r="H43" s="358"/>
      <c r="I43" s="358"/>
      <c r="J43" s="358"/>
      <c r="K43" s="358"/>
      <c r="L43" s="358"/>
      <c r="M43" s="358"/>
      <c r="N43" s="358"/>
      <c r="O43" s="358"/>
      <c r="P43" s="358"/>
      <c r="Q43" s="358"/>
      <c r="R43" s="358"/>
      <c r="S43" s="358"/>
      <c r="T43" s="358"/>
      <c r="U43" s="358"/>
      <c r="V43" s="358"/>
      <c r="W43" s="353"/>
      <c r="X43" s="353"/>
      <c r="Y43" s="353"/>
      <c r="Z43" s="353"/>
      <c r="AA43" s="353"/>
      <c r="AB43" s="353"/>
      <c r="AC43" s="353"/>
      <c r="AD43" s="353"/>
      <c r="AE43" s="353"/>
      <c r="AF43" s="353"/>
      <c r="AG43" s="353"/>
      <c r="AH43" s="353"/>
      <c r="AI43" s="353"/>
      <c r="AJ43" s="352"/>
      <c r="AK43" s="346"/>
    </row>
    <row r="44" spans="1:38"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8" s="345" customFormat="1" x14ac:dyDescent="0.25">
      <c r="B45" s="357"/>
      <c r="C45" s="356"/>
      <c r="D45" s="356"/>
      <c r="E45" s="356"/>
      <c r="F45" s="356"/>
      <c r="G45" s="356"/>
      <c r="H45" s="356"/>
      <c r="I45" s="356"/>
      <c r="J45" s="356"/>
      <c r="K45" s="356"/>
      <c r="L45" s="356"/>
      <c r="M45" s="356"/>
      <c r="N45" s="356"/>
      <c r="O45" s="356"/>
      <c r="P45" s="356"/>
      <c r="Q45" s="356"/>
      <c r="R45" s="356"/>
      <c r="S45" s="356"/>
      <c r="T45" s="356"/>
      <c r="U45" s="356"/>
      <c r="V45" s="356"/>
      <c r="W45" s="353"/>
      <c r="X45" s="353"/>
      <c r="Y45" s="353"/>
      <c r="Z45" s="353"/>
      <c r="AA45" s="353"/>
      <c r="AB45" s="353"/>
      <c r="AC45" s="353"/>
      <c r="AD45" s="353"/>
      <c r="AE45" s="353"/>
      <c r="AF45" s="353"/>
      <c r="AG45" s="353"/>
      <c r="AH45" s="353"/>
      <c r="AI45" s="353"/>
      <c r="AJ45" s="352"/>
      <c r="AK45" s="346"/>
    </row>
    <row r="46" spans="1:38" s="345" customFormat="1" x14ac:dyDescent="0.25">
      <c r="B46" s="357"/>
      <c r="C46" s="356"/>
      <c r="D46" s="356"/>
      <c r="E46" s="356"/>
      <c r="F46" s="356"/>
      <c r="G46" s="356"/>
      <c r="H46" s="356"/>
      <c r="I46" s="356"/>
      <c r="J46" s="356"/>
      <c r="K46" s="356"/>
      <c r="L46" s="356"/>
      <c r="M46" s="356"/>
      <c r="N46" s="356"/>
      <c r="O46" s="356"/>
      <c r="P46" s="356"/>
      <c r="Q46" s="356"/>
      <c r="R46" s="356"/>
      <c r="S46" s="356"/>
      <c r="T46" s="356"/>
      <c r="U46" s="356"/>
      <c r="V46" s="356"/>
      <c r="W46" s="353"/>
      <c r="X46" s="353"/>
      <c r="Y46" s="353"/>
      <c r="Z46" s="353"/>
      <c r="AA46" s="353"/>
      <c r="AB46" s="353"/>
      <c r="AC46" s="353"/>
      <c r="AD46" s="353"/>
      <c r="AE46" s="353"/>
      <c r="AF46" s="353"/>
      <c r="AG46" s="353"/>
      <c r="AH46" s="353"/>
      <c r="AI46" s="353"/>
      <c r="AJ46" s="352"/>
      <c r="AK46" s="346"/>
    </row>
    <row r="47" spans="1:38" s="351" customFormat="1" x14ac:dyDescent="0.25">
      <c r="B47" s="355"/>
      <c r="C47" s="354"/>
      <c r="D47" s="354"/>
      <c r="E47" s="354"/>
      <c r="F47" s="354"/>
      <c r="G47" s="354"/>
      <c r="H47" s="354"/>
      <c r="I47" s="354"/>
      <c r="J47" s="354"/>
      <c r="K47" s="354"/>
      <c r="L47" s="354"/>
      <c r="M47" s="354"/>
      <c r="N47" s="354"/>
      <c r="O47" s="354"/>
      <c r="P47" s="354"/>
      <c r="Q47" s="354"/>
      <c r="R47" s="354"/>
      <c r="S47" s="354"/>
      <c r="T47" s="354"/>
      <c r="U47" s="354"/>
      <c r="V47" s="354"/>
      <c r="W47" s="353"/>
      <c r="X47" s="353"/>
      <c r="Y47" s="353"/>
      <c r="Z47" s="353"/>
      <c r="AA47" s="353"/>
      <c r="AB47" s="353"/>
      <c r="AC47" s="353"/>
      <c r="AD47" s="353"/>
      <c r="AE47" s="353"/>
      <c r="AF47" s="353"/>
      <c r="AG47" s="353"/>
      <c r="AH47" s="353"/>
      <c r="AI47" s="353"/>
      <c r="AJ47" s="352"/>
      <c r="AK47" s="346"/>
    </row>
    <row r="48" spans="1:38" s="351" customFormat="1" x14ac:dyDescent="0.25">
      <c r="B48" s="355"/>
      <c r="C48" s="354"/>
      <c r="D48" s="354"/>
      <c r="E48" s="354"/>
      <c r="F48" s="354"/>
      <c r="G48" s="354"/>
      <c r="H48" s="354"/>
      <c r="I48" s="354"/>
      <c r="J48" s="354"/>
      <c r="K48" s="354"/>
      <c r="L48" s="354"/>
      <c r="M48" s="354"/>
      <c r="N48" s="354"/>
      <c r="O48" s="354"/>
      <c r="P48" s="354"/>
      <c r="Q48" s="354"/>
      <c r="R48" s="354"/>
      <c r="S48" s="354"/>
      <c r="T48" s="354"/>
      <c r="U48" s="354"/>
      <c r="V48" s="354"/>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45" customFormat="1" ht="13.5" thickBot="1" x14ac:dyDescent="0.3">
      <c r="B51" s="350"/>
      <c r="C51" s="349"/>
      <c r="D51" s="349"/>
      <c r="E51" s="349"/>
      <c r="F51" s="349"/>
      <c r="G51" s="349" t="s">
        <v>1394</v>
      </c>
      <c r="H51" s="349"/>
      <c r="I51" s="349"/>
      <c r="J51" s="349"/>
      <c r="K51" s="349"/>
      <c r="L51" s="349"/>
      <c r="M51" s="349"/>
      <c r="N51" s="349"/>
      <c r="O51" s="349"/>
      <c r="P51" s="349"/>
      <c r="Q51" s="349"/>
      <c r="R51" s="349"/>
      <c r="S51" s="349"/>
      <c r="T51" s="349"/>
      <c r="U51" s="349" t="s">
        <v>1395</v>
      </c>
      <c r="V51" s="349"/>
      <c r="W51" s="348"/>
      <c r="X51" s="348"/>
      <c r="Y51" s="348"/>
      <c r="Z51" s="348"/>
      <c r="AA51" s="348"/>
      <c r="AB51" s="348"/>
      <c r="AC51" s="348"/>
      <c r="AD51" s="348"/>
      <c r="AE51" s="348"/>
      <c r="AF51" s="348"/>
      <c r="AG51" s="348"/>
      <c r="AH51" s="348"/>
      <c r="AI51" s="348"/>
      <c r="AJ51" s="347"/>
      <c r="AK51" s="346"/>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40625" defaultRowHeight="10.5" x14ac:dyDescent="0.25"/>
  <cols>
    <col min="1" max="1" width="4.42578125" style="489" customWidth="1"/>
    <col min="2" max="2" width="35" style="489" customWidth="1"/>
    <col min="3" max="3" width="3.5703125" style="489" customWidth="1"/>
    <col min="4" max="4" width="6.85546875" style="489" customWidth="1"/>
    <col min="5" max="6" width="29.5703125" style="489" customWidth="1"/>
    <col min="7" max="16384" width="9.140625" style="489"/>
  </cols>
  <sheetData>
    <row r="1" spans="1:10" s="456" customFormat="1" ht="7.5" customHeight="1" x14ac:dyDescent="0.25">
      <c r="A1" s="455"/>
      <c r="H1" s="399"/>
      <c r="I1" s="399"/>
    </row>
    <row r="2" spans="1:10" s="456" customFormat="1" ht="17.25" customHeight="1" x14ac:dyDescent="0.25">
      <c r="A2" s="455"/>
      <c r="B2" s="480" t="s">
        <v>1923</v>
      </c>
      <c r="C2" s="649"/>
      <c r="D2" s="650" t="s">
        <v>1396</v>
      </c>
      <c r="E2" s="651" t="e">
        <f>"  "&amp;#REF!&amp;"  "&amp;#REF!&amp;"  "&amp;#REF!&amp;"  "&amp;#REF!&amp;"  "&amp;#REF!&amp;"  "&amp;#REF!&amp;"  "&amp;#REF!&amp;"  "&amp;#REF!&amp;"  "&amp;#REF!&amp;"  "&amp;#REF!</f>
        <v>#REF!</v>
      </c>
    </row>
    <row r="3" spans="1:10" s="456" customFormat="1" ht="7.5" customHeight="1" thickBot="1" x14ac:dyDescent="0.3">
      <c r="A3" s="455"/>
      <c r="B3" s="534"/>
      <c r="C3" s="399"/>
      <c r="D3" s="399"/>
    </row>
    <row r="4" spans="1:10" s="514" customFormat="1" ht="11.25" customHeight="1" x14ac:dyDescent="0.25">
      <c r="A4" s="533"/>
      <c r="B4" s="532"/>
      <c r="C4" s="531"/>
      <c r="D4" s="530"/>
      <c r="E4" s="1383" t="s">
        <v>1477</v>
      </c>
      <c r="F4" s="1408"/>
    </row>
    <row r="5" spans="1:10" s="514" customFormat="1" ht="33.75" customHeight="1" x14ac:dyDescent="0.25">
      <c r="A5" s="594" t="s">
        <v>1397</v>
      </c>
      <c r="B5" s="592" t="s">
        <v>1188</v>
      </c>
      <c r="C5" s="527"/>
      <c r="D5" s="600" t="s">
        <v>1478</v>
      </c>
      <c r="E5" s="598" t="s">
        <v>1479</v>
      </c>
      <c r="F5" s="524" t="s">
        <v>1480</v>
      </c>
    </row>
    <row r="6" spans="1:10" s="514" customFormat="1" ht="29.65" customHeight="1" x14ac:dyDescent="0.25">
      <c r="A6" s="602" t="s">
        <v>777</v>
      </c>
      <c r="B6" s="495" t="s">
        <v>1732</v>
      </c>
      <c r="C6" s="494"/>
      <c r="D6" s="597" t="s">
        <v>778</v>
      </c>
      <c r="E6" s="601">
        <f>'P&amp;L old'!D9</f>
        <v>0</v>
      </c>
      <c r="F6" s="493">
        <f>'P&amp;L old'!E9</f>
        <v>0</v>
      </c>
    </row>
    <row r="7" spans="1:10" s="514" customFormat="1" ht="29.65" customHeight="1" x14ac:dyDescent="0.25">
      <c r="A7" s="602" t="s">
        <v>779</v>
      </c>
      <c r="B7" s="495" t="s">
        <v>1481</v>
      </c>
      <c r="C7" s="494"/>
      <c r="D7" s="597" t="s">
        <v>781</v>
      </c>
      <c r="E7" s="601">
        <f>'P&amp;L old'!D10</f>
        <v>0</v>
      </c>
      <c r="F7" s="493">
        <f>'P&amp;L old'!E10</f>
        <v>0</v>
      </c>
    </row>
    <row r="8" spans="1:10" s="519" customFormat="1" ht="29.65" customHeight="1" x14ac:dyDescent="0.25">
      <c r="A8" s="604" t="s">
        <v>782</v>
      </c>
      <c r="B8" s="497" t="s">
        <v>783</v>
      </c>
      <c r="C8" s="496"/>
      <c r="D8" s="603" t="s">
        <v>784</v>
      </c>
      <c r="E8" s="601">
        <f>'P&amp;L old'!D11</f>
        <v>0</v>
      </c>
      <c r="F8" s="493">
        <f>'P&amp;L old'!E11</f>
        <v>0</v>
      </c>
    </row>
    <row r="9" spans="1:10" s="519" customFormat="1" ht="29.65" customHeight="1" x14ac:dyDescent="0.25">
      <c r="A9" s="604" t="s">
        <v>785</v>
      </c>
      <c r="B9" s="497" t="s">
        <v>786</v>
      </c>
      <c r="C9" s="496"/>
      <c r="D9" s="603" t="s">
        <v>787</v>
      </c>
      <c r="E9" s="601">
        <f>'P&amp;L old'!D12</f>
        <v>0</v>
      </c>
      <c r="F9" s="493">
        <f>'P&amp;L old'!E12</f>
        <v>0</v>
      </c>
    </row>
    <row r="10" spans="1:10" s="514" customFormat="1" ht="29.65" customHeight="1" x14ac:dyDescent="0.25">
      <c r="A10" s="595" t="s">
        <v>788</v>
      </c>
      <c r="B10" s="495" t="s">
        <v>789</v>
      </c>
      <c r="C10" s="494"/>
      <c r="D10" s="597" t="s">
        <v>790</v>
      </c>
      <c r="E10" s="601">
        <f>'P&amp;L old'!D13</f>
        <v>0</v>
      </c>
      <c r="F10" s="493">
        <f>'P&amp;L old'!E13</f>
        <v>0</v>
      </c>
    </row>
    <row r="11" spans="1:10" s="514" customFormat="1" ht="29.65" customHeight="1" x14ac:dyDescent="0.25">
      <c r="A11" s="595" t="s">
        <v>496</v>
      </c>
      <c r="B11" s="495" t="s">
        <v>791</v>
      </c>
      <c r="C11" s="494"/>
      <c r="D11" s="597" t="s">
        <v>792</v>
      </c>
      <c r="E11" s="601">
        <f>'P&amp;L old'!D14</f>
        <v>0</v>
      </c>
      <c r="F11" s="493">
        <f>'P&amp;L old'!E14</f>
        <v>0</v>
      </c>
    </row>
    <row r="12" spans="1:10" s="514" customFormat="1" ht="29.65" customHeight="1" x14ac:dyDescent="0.25">
      <c r="A12" s="595" t="s">
        <v>499</v>
      </c>
      <c r="B12" s="495" t="s">
        <v>793</v>
      </c>
      <c r="C12" s="494"/>
      <c r="D12" s="597" t="s">
        <v>794</v>
      </c>
      <c r="E12" s="601">
        <f>'P&amp;L old'!D15</f>
        <v>0</v>
      </c>
      <c r="F12" s="493">
        <f>'P&amp;L old'!E15</f>
        <v>0</v>
      </c>
    </row>
    <row r="13" spans="1:10" s="519" customFormat="1" ht="29.65" customHeight="1" x14ac:dyDescent="0.25">
      <c r="A13" s="604" t="s">
        <v>558</v>
      </c>
      <c r="B13" s="497" t="s">
        <v>795</v>
      </c>
      <c r="C13" s="496"/>
      <c r="D13" s="603" t="s">
        <v>796</v>
      </c>
      <c r="E13" s="601">
        <f>'P&amp;L old'!D16</f>
        <v>0</v>
      </c>
      <c r="F13" s="493">
        <f>'P&amp;L old'!E16</f>
        <v>0</v>
      </c>
      <c r="J13" s="514"/>
    </row>
    <row r="14" spans="1:10" s="514" customFormat="1" ht="29.65" customHeight="1" x14ac:dyDescent="0.25">
      <c r="A14" s="602" t="s">
        <v>797</v>
      </c>
      <c r="B14" s="495" t="s">
        <v>798</v>
      </c>
      <c r="C14" s="494"/>
      <c r="D14" s="597" t="s">
        <v>799</v>
      </c>
      <c r="E14" s="601">
        <f>'P&amp;L old'!D17</f>
        <v>0</v>
      </c>
      <c r="F14" s="493">
        <f>'P&amp;L old'!E17</f>
        <v>0</v>
      </c>
    </row>
    <row r="15" spans="1:10" s="514" customFormat="1" ht="29.65" customHeight="1" x14ac:dyDescent="0.25">
      <c r="A15" s="602" t="s">
        <v>800</v>
      </c>
      <c r="B15" s="495" t="s">
        <v>801</v>
      </c>
      <c r="C15" s="494"/>
      <c r="D15" s="597" t="s">
        <v>802</v>
      </c>
      <c r="E15" s="601">
        <f>'P&amp;L old'!D18</f>
        <v>0</v>
      </c>
      <c r="F15" s="493">
        <f>'P&amp;L old'!E18</f>
        <v>0</v>
      </c>
    </row>
    <row r="16" spans="1:10" s="519" customFormat="1" ht="29.65" customHeight="1" x14ac:dyDescent="0.25">
      <c r="A16" s="604" t="s">
        <v>782</v>
      </c>
      <c r="B16" s="497" t="s">
        <v>803</v>
      </c>
      <c r="C16" s="496"/>
      <c r="D16" s="603" t="s">
        <v>804</v>
      </c>
      <c r="E16" s="601">
        <f>'P&amp;L old'!D19</f>
        <v>0</v>
      </c>
      <c r="F16" s="493">
        <f>'P&amp;L old'!E19</f>
        <v>0</v>
      </c>
    </row>
    <row r="17" spans="1:6" s="514" customFormat="1" ht="29.65" customHeight="1" x14ac:dyDescent="0.25">
      <c r="A17" s="602" t="s">
        <v>627</v>
      </c>
      <c r="B17" s="495" t="s">
        <v>805</v>
      </c>
      <c r="C17" s="494"/>
      <c r="D17" s="597" t="s">
        <v>806</v>
      </c>
      <c r="E17" s="601">
        <f>'P&amp;L old'!D20</f>
        <v>0</v>
      </c>
      <c r="F17" s="493">
        <f>'P&amp;L old'!E20</f>
        <v>0</v>
      </c>
    </row>
    <row r="18" spans="1:6" s="514" customFormat="1" ht="29.65" customHeight="1" x14ac:dyDescent="0.25">
      <c r="A18" s="602" t="s">
        <v>630</v>
      </c>
      <c r="B18" s="495" t="s">
        <v>807</v>
      </c>
      <c r="C18" s="494"/>
      <c r="D18" s="597" t="s">
        <v>808</v>
      </c>
      <c r="E18" s="601">
        <f>'P&amp;L old'!D21</f>
        <v>0</v>
      </c>
      <c r="F18" s="493">
        <f>'P&amp;L old'!E21</f>
        <v>0</v>
      </c>
    </row>
    <row r="19" spans="1:6" s="514" customFormat="1" ht="29.65" customHeight="1" x14ac:dyDescent="0.25">
      <c r="A19" s="602" t="s">
        <v>800</v>
      </c>
      <c r="B19" s="495" t="s">
        <v>809</v>
      </c>
      <c r="C19" s="494"/>
      <c r="D19" s="597" t="s">
        <v>810</v>
      </c>
      <c r="E19" s="601">
        <f>'P&amp;L old'!D22</f>
        <v>0</v>
      </c>
      <c r="F19" s="493">
        <f>'P&amp;L old'!E22</f>
        <v>0</v>
      </c>
    </row>
    <row r="20" spans="1:6" s="514" customFormat="1" ht="29.65" customHeight="1" x14ac:dyDescent="0.25">
      <c r="A20" s="602" t="s">
        <v>811</v>
      </c>
      <c r="B20" s="495" t="s">
        <v>812</v>
      </c>
      <c r="C20" s="494"/>
      <c r="D20" s="597" t="s">
        <v>813</v>
      </c>
      <c r="E20" s="601">
        <f>'P&amp;L old'!D23</f>
        <v>0</v>
      </c>
      <c r="F20" s="493">
        <f>'P&amp;L old'!E23</f>
        <v>0</v>
      </c>
    </row>
    <row r="21" spans="1:6" s="514" customFormat="1" ht="29.65" customHeight="1" x14ac:dyDescent="0.25">
      <c r="A21" s="602" t="s">
        <v>814</v>
      </c>
      <c r="B21" s="495" t="s">
        <v>815</v>
      </c>
      <c r="C21" s="494"/>
      <c r="D21" s="597" t="s">
        <v>816</v>
      </c>
      <c r="E21" s="601">
        <f>'P&amp;L old'!D24</f>
        <v>0</v>
      </c>
      <c r="F21" s="493">
        <f>'P&amp;L old'!E24</f>
        <v>0</v>
      </c>
    </row>
    <row r="22" spans="1:6" s="514" customFormat="1" ht="29.65" customHeight="1" x14ac:dyDescent="0.25">
      <c r="A22" s="602" t="s">
        <v>817</v>
      </c>
      <c r="B22" s="495" t="s">
        <v>818</v>
      </c>
      <c r="C22" s="494"/>
      <c r="D22" s="597" t="s">
        <v>819</v>
      </c>
      <c r="E22" s="601">
        <f>'P&amp;L old'!D25</f>
        <v>0</v>
      </c>
      <c r="F22" s="493">
        <f>'P&amp;L old'!E25</f>
        <v>0</v>
      </c>
    </row>
    <row r="23" spans="1:6" s="514" customFormat="1" ht="29.65" customHeight="1" x14ac:dyDescent="0.25">
      <c r="A23" s="602" t="s">
        <v>820</v>
      </c>
      <c r="B23" s="495" t="s">
        <v>821</v>
      </c>
      <c r="C23" s="494"/>
      <c r="D23" s="597" t="s">
        <v>822</v>
      </c>
      <c r="E23" s="601">
        <f>'P&amp;L old'!D26</f>
        <v>0</v>
      </c>
      <c r="F23" s="493">
        <f>'P&amp;L old'!E26</f>
        <v>0</v>
      </c>
    </row>
    <row r="24" spans="1:6" s="514" customFormat="1" ht="29.65" customHeight="1" x14ac:dyDescent="0.25">
      <c r="A24" s="602" t="s">
        <v>823</v>
      </c>
      <c r="B24" s="495" t="s">
        <v>824</v>
      </c>
      <c r="C24" s="494"/>
      <c r="D24" s="597" t="s">
        <v>825</v>
      </c>
      <c r="E24" s="601">
        <f>'P&amp;L old'!D27</f>
        <v>0</v>
      </c>
      <c r="F24" s="493">
        <f>'P&amp;L old'!E27</f>
        <v>0</v>
      </c>
    </row>
    <row r="25" spans="1:6" s="514" customFormat="1" ht="29.65" customHeight="1" x14ac:dyDescent="0.25">
      <c r="A25" s="602" t="s">
        <v>826</v>
      </c>
      <c r="B25" s="495" t="s">
        <v>827</v>
      </c>
      <c r="C25" s="494"/>
      <c r="D25" s="597" t="s">
        <v>828</v>
      </c>
      <c r="E25" s="601">
        <f>'P&amp;L old'!D28</f>
        <v>0</v>
      </c>
      <c r="F25" s="493">
        <f>'P&amp;L old'!E28</f>
        <v>0</v>
      </c>
    </row>
    <row r="26" spans="1:6" s="514" customFormat="1" ht="29.65" customHeight="1" x14ac:dyDescent="0.25">
      <c r="A26" s="602" t="s">
        <v>829</v>
      </c>
      <c r="B26" s="523" t="s">
        <v>830</v>
      </c>
      <c r="C26" s="522"/>
      <c r="D26" s="597" t="s">
        <v>831</v>
      </c>
      <c r="E26" s="601">
        <f>'P&amp;L old'!D29</f>
        <v>0</v>
      </c>
      <c r="F26" s="493">
        <f>'P&amp;L old'!E29</f>
        <v>0</v>
      </c>
    </row>
    <row r="27" spans="1:6" s="514" customFormat="1" ht="29.65" customHeight="1" x14ac:dyDescent="0.25">
      <c r="A27" s="602" t="s">
        <v>832</v>
      </c>
      <c r="B27" s="495" t="s">
        <v>1482</v>
      </c>
      <c r="C27" s="494"/>
      <c r="D27" s="597" t="s">
        <v>834</v>
      </c>
      <c r="E27" s="601">
        <f>'P&amp;L old'!D30</f>
        <v>0</v>
      </c>
      <c r="F27" s="493">
        <f>'P&amp;L old'!E30</f>
        <v>0</v>
      </c>
    </row>
    <row r="28" spans="1:6" s="514" customFormat="1" ht="29.65" customHeight="1" x14ac:dyDescent="0.25">
      <c r="A28" s="602" t="s">
        <v>835</v>
      </c>
      <c r="B28" s="523" t="s">
        <v>1483</v>
      </c>
      <c r="C28" s="522"/>
      <c r="D28" s="597" t="s">
        <v>837</v>
      </c>
      <c r="E28" s="601">
        <f>'P&amp;L old'!D31</f>
        <v>0</v>
      </c>
      <c r="F28" s="493">
        <f>'P&amp;L old'!E31</f>
        <v>0</v>
      </c>
    </row>
    <row r="29" spans="1:6" s="514" customFormat="1" ht="29.65" customHeight="1" x14ac:dyDescent="0.25">
      <c r="A29" s="602" t="s">
        <v>838</v>
      </c>
      <c r="B29" s="495" t="s">
        <v>839</v>
      </c>
      <c r="C29" s="494"/>
      <c r="D29" s="597" t="s">
        <v>840</v>
      </c>
      <c r="E29" s="601">
        <f>'P&amp;L old'!D32</f>
        <v>0</v>
      </c>
      <c r="F29" s="493">
        <f>'P&amp;L old'!E32</f>
        <v>0</v>
      </c>
    </row>
    <row r="30" spans="1:6" s="514" customFormat="1" ht="29.65" customHeight="1" x14ac:dyDescent="0.25">
      <c r="A30" s="602" t="s">
        <v>841</v>
      </c>
      <c r="B30" s="495" t="s">
        <v>842</v>
      </c>
      <c r="C30" s="494"/>
      <c r="D30" s="597" t="s">
        <v>843</v>
      </c>
      <c r="E30" s="601">
        <f>'P&amp;L old'!D33</f>
        <v>0</v>
      </c>
      <c r="F30" s="493">
        <f>'P&amp;L old'!E33</f>
        <v>0</v>
      </c>
    </row>
    <row r="31" spans="1:6" s="519" customFormat="1" ht="33.75" customHeight="1" x14ac:dyDescent="0.25">
      <c r="A31" s="604" t="s">
        <v>844</v>
      </c>
      <c r="B31" s="521" t="s">
        <v>845</v>
      </c>
      <c r="C31" s="520"/>
      <c r="D31" s="603" t="s">
        <v>846</v>
      </c>
      <c r="E31" s="601">
        <f>'P&amp;L old'!D34</f>
        <v>0</v>
      </c>
      <c r="F31" s="493">
        <f>'P&amp;L old'!E34</f>
        <v>0</v>
      </c>
    </row>
    <row r="32" spans="1:6" s="514" customFormat="1" ht="29.65" customHeight="1" thickBot="1" x14ac:dyDescent="0.3">
      <c r="A32" s="518" t="s">
        <v>847</v>
      </c>
      <c r="B32" s="517" t="s">
        <v>848</v>
      </c>
      <c r="C32" s="516"/>
      <c r="D32" s="515" t="s">
        <v>849</v>
      </c>
      <c r="E32" s="652">
        <f>'P&amp;L old'!D35</f>
        <v>0</v>
      </c>
      <c r="F32" s="653">
        <f>'P&amp;L old'!E35</f>
        <v>0</v>
      </c>
    </row>
    <row r="33" spans="1:6" ht="24.75" customHeight="1" x14ac:dyDescent="0.25">
      <c r="A33" s="506" t="s">
        <v>850</v>
      </c>
      <c r="B33" s="505" t="s">
        <v>851</v>
      </c>
      <c r="C33" s="504"/>
      <c r="D33" s="596" t="s">
        <v>852</v>
      </c>
      <c r="E33" s="638">
        <f>'P&amp;L old'!D36</f>
        <v>0</v>
      </c>
      <c r="F33" s="654">
        <f>'P&amp;L old'!E36</f>
        <v>0</v>
      </c>
    </row>
    <row r="34" spans="1:6" ht="30.75" customHeight="1" x14ac:dyDescent="0.25">
      <c r="A34" s="506" t="s">
        <v>853</v>
      </c>
      <c r="B34" s="513" t="s">
        <v>1484</v>
      </c>
      <c r="C34" s="512"/>
      <c r="D34" s="596" t="s">
        <v>855</v>
      </c>
      <c r="E34" s="638">
        <f>'P&amp;L old'!D37</f>
        <v>0</v>
      </c>
      <c r="F34" s="654">
        <f>'P&amp;L old'!E37</f>
        <v>0</v>
      </c>
    </row>
    <row r="35" spans="1:6" ht="36.75" customHeight="1" x14ac:dyDescent="0.25">
      <c r="A35" s="602" t="s">
        <v>856</v>
      </c>
      <c r="B35" s="495" t="s">
        <v>857</v>
      </c>
      <c r="C35" s="494"/>
      <c r="D35" s="597" t="s">
        <v>858</v>
      </c>
      <c r="E35" s="601">
        <f>'P&amp;L old'!D38</f>
        <v>0</v>
      </c>
      <c r="F35" s="493">
        <f>'P&amp;L old'!E38</f>
        <v>0</v>
      </c>
    </row>
    <row r="36" spans="1:6" ht="30.75" customHeight="1" x14ac:dyDescent="0.25">
      <c r="A36" s="602" t="s">
        <v>859</v>
      </c>
      <c r="B36" s="495" t="s">
        <v>860</v>
      </c>
      <c r="C36" s="494"/>
      <c r="D36" s="597" t="s">
        <v>861</v>
      </c>
      <c r="E36" s="601">
        <f>'P&amp;L old'!D39</f>
        <v>0</v>
      </c>
      <c r="F36" s="493">
        <f>'P&amp;L old'!E39</f>
        <v>0</v>
      </c>
    </row>
    <row r="37" spans="1:6" ht="30" customHeight="1" x14ac:dyDescent="0.25">
      <c r="A37" s="602" t="s">
        <v>862</v>
      </c>
      <c r="B37" s="495" t="s">
        <v>863</v>
      </c>
      <c r="C37" s="494"/>
      <c r="D37" s="597" t="s">
        <v>864</v>
      </c>
      <c r="E37" s="601">
        <f>'P&amp;L old'!D40</f>
        <v>0</v>
      </c>
      <c r="F37" s="493">
        <f>'P&amp;L old'!E40</f>
        <v>0</v>
      </c>
    </row>
    <row r="38" spans="1:6" ht="26.25" customHeight="1" x14ac:dyDescent="0.25">
      <c r="A38" s="602" t="s">
        <v>865</v>
      </c>
      <c r="B38" s="495" t="s">
        <v>866</v>
      </c>
      <c r="C38" s="494"/>
      <c r="D38" s="597" t="s">
        <v>867</v>
      </c>
      <c r="E38" s="601">
        <f>'P&amp;L old'!D41</f>
        <v>0</v>
      </c>
      <c r="F38" s="493">
        <f>'P&amp;L old'!E41</f>
        <v>0</v>
      </c>
    </row>
    <row r="39" spans="1:6" ht="22.5" customHeight="1" x14ac:dyDescent="0.25">
      <c r="A39" s="602" t="s">
        <v>868</v>
      </c>
      <c r="B39" s="495" t="s">
        <v>869</v>
      </c>
      <c r="C39" s="494"/>
      <c r="D39" s="597" t="s">
        <v>870</v>
      </c>
      <c r="E39" s="601">
        <f>'P&amp;L old'!D42</f>
        <v>0</v>
      </c>
      <c r="F39" s="493">
        <f>'P&amp;L old'!E42</f>
        <v>0</v>
      </c>
    </row>
    <row r="40" spans="1:6" ht="30.75" customHeight="1" x14ac:dyDescent="0.25">
      <c r="A40" s="602" t="s">
        <v>871</v>
      </c>
      <c r="B40" s="495" t="s">
        <v>872</v>
      </c>
      <c r="C40" s="494"/>
      <c r="D40" s="597" t="s">
        <v>873</v>
      </c>
      <c r="E40" s="601">
        <f>'P&amp;L old'!D43</f>
        <v>0</v>
      </c>
      <c r="F40" s="493">
        <f>'P&amp;L old'!E43</f>
        <v>0</v>
      </c>
    </row>
    <row r="41" spans="1:6" ht="30" customHeight="1" x14ac:dyDescent="0.25">
      <c r="A41" s="602" t="s">
        <v>874</v>
      </c>
      <c r="B41" s="495" t="s">
        <v>875</v>
      </c>
      <c r="C41" s="494"/>
      <c r="D41" s="597" t="s">
        <v>876</v>
      </c>
      <c r="E41" s="601">
        <f>'P&amp;L old'!D44</f>
        <v>0</v>
      </c>
      <c r="F41" s="493">
        <f>'P&amp;L old'!E44</f>
        <v>0</v>
      </c>
    </row>
    <row r="42" spans="1:6" ht="32.25" customHeight="1" x14ac:dyDescent="0.25">
      <c r="A42" s="602" t="s">
        <v>877</v>
      </c>
      <c r="B42" s="495" t="s">
        <v>878</v>
      </c>
      <c r="C42" s="494"/>
      <c r="D42" s="597" t="s">
        <v>879</v>
      </c>
      <c r="E42" s="601">
        <f>'P&amp;L old'!D45</f>
        <v>0</v>
      </c>
      <c r="F42" s="493">
        <f>'P&amp;L old'!E45</f>
        <v>0</v>
      </c>
    </row>
    <row r="43" spans="1:6" ht="24" customHeight="1" x14ac:dyDescent="0.25">
      <c r="A43" s="602" t="s">
        <v>880</v>
      </c>
      <c r="B43" s="495" t="s">
        <v>881</v>
      </c>
      <c r="C43" s="494"/>
      <c r="D43" s="597" t="s">
        <v>882</v>
      </c>
      <c r="E43" s="601">
        <f>'P&amp;L old'!D46</f>
        <v>0</v>
      </c>
      <c r="F43" s="493">
        <f>'P&amp;L old'!E46</f>
        <v>0</v>
      </c>
    </row>
    <row r="44" spans="1:6" ht="26.25" customHeight="1" x14ac:dyDescent="0.25">
      <c r="A44" s="602" t="s">
        <v>883</v>
      </c>
      <c r="B44" s="495" t="s">
        <v>884</v>
      </c>
      <c r="C44" s="494"/>
      <c r="D44" s="597" t="s">
        <v>885</v>
      </c>
      <c r="E44" s="601">
        <f>'P&amp;L old'!D47</f>
        <v>0</v>
      </c>
      <c r="F44" s="493">
        <f>'P&amp;L old'!E47</f>
        <v>0</v>
      </c>
    </row>
    <row r="45" spans="1:6" ht="24.75" customHeight="1" x14ac:dyDescent="0.25">
      <c r="A45" s="602" t="s">
        <v>886</v>
      </c>
      <c r="B45" s="495" t="s">
        <v>887</v>
      </c>
      <c r="C45" s="494"/>
      <c r="D45" s="597" t="s">
        <v>888</v>
      </c>
      <c r="E45" s="601">
        <f>'P&amp;L old'!D48</f>
        <v>0</v>
      </c>
      <c r="F45" s="493">
        <f>'P&amp;L old'!E48</f>
        <v>0</v>
      </c>
    </row>
    <row r="46" spans="1:6" ht="27" customHeight="1" x14ac:dyDescent="0.25">
      <c r="A46" s="602" t="s">
        <v>889</v>
      </c>
      <c r="B46" s="495" t="s">
        <v>890</v>
      </c>
      <c r="C46" s="494"/>
      <c r="D46" s="597" t="s">
        <v>891</v>
      </c>
      <c r="E46" s="601">
        <f>'P&amp;L old'!D49</f>
        <v>0</v>
      </c>
      <c r="F46" s="493">
        <f>'P&amp;L old'!E49</f>
        <v>0</v>
      </c>
    </row>
    <row r="47" spans="1:6" ht="29.25" customHeight="1" x14ac:dyDescent="0.25">
      <c r="A47" s="602" t="s">
        <v>892</v>
      </c>
      <c r="B47" s="495" t="s">
        <v>893</v>
      </c>
      <c r="C47" s="494"/>
      <c r="D47" s="597" t="s">
        <v>894</v>
      </c>
      <c r="E47" s="601">
        <f>'P&amp;L old'!D50</f>
        <v>0</v>
      </c>
      <c r="F47" s="493">
        <f>'P&amp;L old'!E50</f>
        <v>0</v>
      </c>
    </row>
    <row r="48" spans="1:6" ht="27.75" customHeight="1" x14ac:dyDescent="0.25">
      <c r="A48" s="602" t="s">
        <v>895</v>
      </c>
      <c r="B48" s="495" t="s">
        <v>896</v>
      </c>
      <c r="C48" s="494"/>
      <c r="D48" s="597" t="s">
        <v>897</v>
      </c>
      <c r="E48" s="601">
        <f>'P&amp;L old'!D51</f>
        <v>0</v>
      </c>
      <c r="F48" s="493">
        <f>'P&amp;L old'!E51</f>
        <v>0</v>
      </c>
    </row>
    <row r="49" spans="1:6" ht="27.75" customHeight="1" x14ac:dyDescent="0.25">
      <c r="A49" s="602" t="s">
        <v>898</v>
      </c>
      <c r="B49" s="495" t="s">
        <v>899</v>
      </c>
      <c r="C49" s="494"/>
      <c r="D49" s="597" t="s">
        <v>900</v>
      </c>
      <c r="E49" s="601">
        <f>'P&amp;L old'!D52</f>
        <v>0</v>
      </c>
      <c r="F49" s="493">
        <f>'P&amp;L old'!E52</f>
        <v>0</v>
      </c>
    </row>
    <row r="50" spans="1:6" ht="27.75" customHeight="1" x14ac:dyDescent="0.25">
      <c r="A50" s="602" t="s">
        <v>901</v>
      </c>
      <c r="B50" s="495" t="s">
        <v>902</v>
      </c>
      <c r="C50" s="494"/>
      <c r="D50" s="597" t="s">
        <v>903</v>
      </c>
      <c r="E50" s="601">
        <f>'P&amp;L old'!D53</f>
        <v>0</v>
      </c>
      <c r="F50" s="493">
        <f>'P&amp;L old'!E53</f>
        <v>0</v>
      </c>
    </row>
    <row r="51" spans="1:6" s="490" customFormat="1" ht="44.25" customHeight="1" x14ac:dyDescent="0.25">
      <c r="A51" s="509" t="s">
        <v>844</v>
      </c>
      <c r="B51" s="511" t="s">
        <v>1485</v>
      </c>
      <c r="C51" s="510"/>
      <c r="D51" s="603" t="s">
        <v>905</v>
      </c>
      <c r="E51" s="601">
        <f>'P&amp;L old'!D54</f>
        <v>0</v>
      </c>
      <c r="F51" s="493">
        <f>'P&amp;L old'!E54</f>
        <v>0</v>
      </c>
    </row>
    <row r="52" spans="1:6" s="490" customFormat="1" ht="29.25" customHeight="1" x14ac:dyDescent="0.25">
      <c r="A52" s="509" t="s">
        <v>906</v>
      </c>
      <c r="B52" s="508" t="s">
        <v>907</v>
      </c>
      <c r="C52" s="507"/>
      <c r="D52" s="603" t="s">
        <v>908</v>
      </c>
      <c r="E52" s="601">
        <f>'P&amp;L old'!D55</f>
        <v>0</v>
      </c>
      <c r="F52" s="493">
        <f>'P&amp;L old'!E55</f>
        <v>0</v>
      </c>
    </row>
    <row r="53" spans="1:6" ht="30.75" customHeight="1" x14ac:dyDescent="0.25">
      <c r="A53" s="602" t="s">
        <v>909</v>
      </c>
      <c r="B53" s="495" t="s">
        <v>910</v>
      </c>
      <c r="C53" s="494"/>
      <c r="D53" s="597" t="s">
        <v>911</v>
      </c>
      <c r="E53" s="601">
        <f>'P&amp;L old'!D56</f>
        <v>0</v>
      </c>
      <c r="F53" s="493">
        <f>'P&amp;L old'!E56</f>
        <v>0</v>
      </c>
    </row>
    <row r="54" spans="1:6" ht="28.5" customHeight="1" x14ac:dyDescent="0.25">
      <c r="A54" s="605" t="s">
        <v>912</v>
      </c>
      <c r="B54" s="495" t="s">
        <v>1486</v>
      </c>
      <c r="C54" s="494"/>
      <c r="D54" s="597" t="s">
        <v>914</v>
      </c>
      <c r="E54" s="601">
        <f>'P&amp;L old'!D57</f>
        <v>0</v>
      </c>
      <c r="F54" s="493">
        <f>'P&amp;L old'!E57</f>
        <v>0</v>
      </c>
    </row>
    <row r="55" spans="1:6" ht="28.5" customHeight="1" x14ac:dyDescent="0.25">
      <c r="A55" s="602" t="s">
        <v>800</v>
      </c>
      <c r="B55" s="495" t="s">
        <v>1487</v>
      </c>
      <c r="C55" s="494"/>
      <c r="D55" s="597" t="s">
        <v>916</v>
      </c>
      <c r="E55" s="601">
        <f>'P&amp;L old'!D58</f>
        <v>0</v>
      </c>
      <c r="F55" s="493">
        <f>'P&amp;L old'!E58</f>
        <v>0</v>
      </c>
    </row>
    <row r="56" spans="1:6" s="490" customFormat="1" ht="31.5" customHeight="1" x14ac:dyDescent="0.25">
      <c r="A56" s="509" t="s">
        <v>906</v>
      </c>
      <c r="B56" s="508" t="s">
        <v>1488</v>
      </c>
      <c r="C56" s="507"/>
      <c r="D56" s="603" t="s">
        <v>918</v>
      </c>
      <c r="E56" s="601">
        <f>'P&amp;L old'!D59</f>
        <v>0</v>
      </c>
      <c r="F56" s="493">
        <f>'P&amp;L old'!E59</f>
        <v>0</v>
      </c>
    </row>
    <row r="57" spans="1:6" ht="29.25" customHeight="1" x14ac:dyDescent="0.25">
      <c r="A57" s="602" t="s">
        <v>919</v>
      </c>
      <c r="B57" s="495" t="s">
        <v>920</v>
      </c>
      <c r="C57" s="494"/>
      <c r="D57" s="597" t="s">
        <v>921</v>
      </c>
      <c r="E57" s="601">
        <f>'P&amp;L old'!D60</f>
        <v>0</v>
      </c>
      <c r="F57" s="493">
        <f>'P&amp;L old'!E60</f>
        <v>0</v>
      </c>
    </row>
    <row r="58" spans="1:6" ht="28.5" customHeight="1" x14ac:dyDescent="0.25">
      <c r="A58" s="602" t="s">
        <v>922</v>
      </c>
      <c r="B58" s="495" t="s">
        <v>923</v>
      </c>
      <c r="C58" s="494"/>
      <c r="D58" s="597" t="s">
        <v>924</v>
      </c>
      <c r="E58" s="601">
        <f>'P&amp;L old'!D61</f>
        <v>0</v>
      </c>
      <c r="F58" s="493">
        <f>'P&amp;L old'!E61</f>
        <v>0</v>
      </c>
    </row>
    <row r="59" spans="1:6" ht="30.75" customHeight="1" thickBot="1" x14ac:dyDescent="0.3">
      <c r="A59" s="466" t="s">
        <v>844</v>
      </c>
      <c r="B59" s="492" t="s">
        <v>925</v>
      </c>
      <c r="C59" s="491"/>
      <c r="D59" s="465" t="s">
        <v>926</v>
      </c>
      <c r="E59" s="652">
        <f>'P&amp;L old'!D62</f>
        <v>0</v>
      </c>
      <c r="F59" s="653">
        <f>'P&amp;L old'!E62</f>
        <v>0</v>
      </c>
    </row>
    <row r="60" spans="1:6" ht="27.75" customHeight="1" x14ac:dyDescent="0.25">
      <c r="A60" s="506" t="s">
        <v>927</v>
      </c>
      <c r="B60" s="505" t="s">
        <v>928</v>
      </c>
      <c r="C60" s="504"/>
      <c r="D60" s="596" t="s">
        <v>929</v>
      </c>
      <c r="E60" s="638">
        <f>'P&amp;L old'!D63</f>
        <v>0</v>
      </c>
      <c r="F60" s="654">
        <f>'P&amp;L old'!E63</f>
        <v>0</v>
      </c>
    </row>
    <row r="61" spans="1:6" ht="27.75" customHeight="1" x14ac:dyDescent="0.25">
      <c r="A61" s="605" t="s">
        <v>930</v>
      </c>
      <c r="B61" s="495" t="s">
        <v>1489</v>
      </c>
      <c r="C61" s="494"/>
      <c r="D61" s="597" t="s">
        <v>932</v>
      </c>
      <c r="E61" s="601">
        <f>'P&amp;L old'!D64</f>
        <v>0</v>
      </c>
      <c r="F61" s="493">
        <f>'P&amp;L old'!E64</f>
        <v>0</v>
      </c>
    </row>
    <row r="62" spans="1:6" ht="27.75" customHeight="1" x14ac:dyDescent="0.25">
      <c r="A62" s="602" t="s">
        <v>800</v>
      </c>
      <c r="B62" s="495" t="s">
        <v>1490</v>
      </c>
      <c r="C62" s="494"/>
      <c r="D62" s="597" t="s">
        <v>934</v>
      </c>
      <c r="E62" s="601">
        <f>'P&amp;L old'!D65</f>
        <v>0</v>
      </c>
      <c r="F62" s="493">
        <f>'P&amp;L old'!E65</f>
        <v>0</v>
      </c>
    </row>
    <row r="63" spans="1:6" s="490" customFormat="1" ht="27.75" customHeight="1" x14ac:dyDescent="0.25">
      <c r="A63" s="501" t="s">
        <v>844</v>
      </c>
      <c r="B63" s="500" t="s">
        <v>935</v>
      </c>
      <c r="C63" s="499"/>
      <c r="D63" s="607" t="s">
        <v>936</v>
      </c>
      <c r="E63" s="638">
        <f>'P&amp;L old'!D66</f>
        <v>0</v>
      </c>
      <c r="F63" s="654">
        <f>'P&amp;L old'!E66</f>
        <v>0</v>
      </c>
    </row>
    <row r="64" spans="1:6" s="490" customFormat="1" ht="27.75" customHeight="1" x14ac:dyDescent="0.25">
      <c r="A64" s="604" t="s">
        <v>937</v>
      </c>
      <c r="B64" s="497" t="s">
        <v>938</v>
      </c>
      <c r="C64" s="496"/>
      <c r="D64" s="603" t="s">
        <v>939</v>
      </c>
      <c r="E64" s="601">
        <f>'P&amp;L old'!D67</f>
        <v>0</v>
      </c>
      <c r="F64" s="493">
        <f>'P&amp;L old'!E67</f>
        <v>0</v>
      </c>
    </row>
    <row r="65" spans="1:6" ht="27.75" customHeight="1" x14ac:dyDescent="0.25">
      <c r="A65" s="602" t="s">
        <v>940</v>
      </c>
      <c r="B65" s="495" t="s">
        <v>1491</v>
      </c>
      <c r="C65" s="494"/>
      <c r="D65" s="597" t="s">
        <v>942</v>
      </c>
      <c r="E65" s="601">
        <f>'P&amp;L old'!D68</f>
        <v>0</v>
      </c>
      <c r="F65" s="493">
        <f>'P&amp;L old'!E68</f>
        <v>0</v>
      </c>
    </row>
    <row r="66" spans="1:6" s="490" customFormat="1" ht="27.75" customHeight="1" thickBot="1" x14ac:dyDescent="0.3">
      <c r="A66" s="466" t="s">
        <v>937</v>
      </c>
      <c r="B66" s="492" t="s">
        <v>943</v>
      </c>
      <c r="C66" s="491"/>
      <c r="D66" s="465" t="s">
        <v>944</v>
      </c>
      <c r="E66" s="652">
        <f>'P&amp;L old'!D69</f>
        <v>0</v>
      </c>
      <c r="F66" s="653">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40625" defaultRowHeight="12.75" x14ac:dyDescent="0.25"/>
  <cols>
    <col min="1" max="45" width="2.5703125" style="716" customWidth="1"/>
    <col min="46" max="46" width="7.7109375" style="716" customWidth="1"/>
    <col min="47" max="61" width="2.5703125" style="716" customWidth="1"/>
    <col min="62" max="16384" width="9.140625" style="716"/>
  </cols>
  <sheetData>
    <row r="1" spans="1:37" s="454" customFormat="1" ht="9.75" x14ac:dyDescent="0.25">
      <c r="C1" s="455" t="s">
        <v>1667</v>
      </c>
    </row>
    <row r="2" spans="1:37" s="351" customFormat="1" ht="21" customHeight="1" x14ac:dyDescent="0.25">
      <c r="C2" s="453" t="s">
        <v>1710</v>
      </c>
      <c r="D2" s="452"/>
      <c r="E2" s="452"/>
      <c r="F2" s="452"/>
      <c r="G2" s="452"/>
      <c r="H2" s="452"/>
      <c r="I2" s="452"/>
      <c r="J2" s="452"/>
      <c r="K2" s="451"/>
      <c r="Q2" s="450" t="s">
        <v>1711</v>
      </c>
    </row>
    <row r="3" spans="1:37" ht="13.5" thickBot="1" x14ac:dyDescent="0.3">
      <c r="N3" s="703"/>
      <c r="O3" s="703" t="s">
        <v>1712</v>
      </c>
    </row>
    <row r="4" spans="1:37" ht="28.5" customHeight="1" thickBot="1" x14ac:dyDescent="0.3">
      <c r="K4" s="718" t="s">
        <v>1722</v>
      </c>
      <c r="L4" s="448"/>
      <c r="M4" s="448"/>
      <c r="N4" s="448"/>
      <c r="O4" s="448"/>
      <c r="P4" s="448" t="e">
        <f>'Notes-SK Cover sheet'!O4</f>
        <v>#REF!</v>
      </c>
      <c r="Q4" s="448" t="e">
        <f>'Notes-SK Cover sheet'!P4</f>
        <v>#REF!</v>
      </c>
      <c r="R4" s="448" t="str">
        <f>'Notes-SK Cover sheet'!Q4</f>
        <v>.</v>
      </c>
      <c r="S4" s="448" t="e">
        <f>'Notes-SK Cover sheet'!R4</f>
        <v>#REF!</v>
      </c>
      <c r="T4" s="448" t="e">
        <f>'Notes-SK Cover sheet'!S4</f>
        <v>#REF!</v>
      </c>
      <c r="U4" s="448" t="str">
        <f>'Notes-SK Cover sheet'!T4</f>
        <v>.</v>
      </c>
      <c r="V4" s="448" t="e">
        <f>'Notes-SK Cover sheet'!U4</f>
        <v>#REF!</v>
      </c>
      <c r="W4" s="448" t="e">
        <f>'Notes-SK Cover sheet'!V4</f>
        <v>#REF!</v>
      </c>
      <c r="X4" s="448" t="e">
        <f>'Notes-SK Cover sheet'!W4</f>
        <v>#REF!</v>
      </c>
      <c r="Y4" s="448" t="e">
        <f>'Notes-SK Cover sheet'!X4</f>
        <v>#REF!</v>
      </c>
      <c r="Z4" s="445"/>
    </row>
    <row r="5" spans="1:37" ht="7.5" customHeight="1" thickBot="1" x14ac:dyDescent="0.3"/>
    <row r="6" spans="1:37" s="441" customFormat="1" ht="14.25" customHeight="1" x14ac:dyDescent="0.25">
      <c r="A6" s="444" t="s">
        <v>1733</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345" customFormat="1" ht="15" customHeight="1" x14ac:dyDescent="0.25">
      <c r="A7" s="357" t="s">
        <v>1475</v>
      </c>
      <c r="B7" s="356"/>
      <c r="C7" s="356"/>
      <c r="D7" s="356"/>
      <c r="E7" s="356"/>
      <c r="F7" s="356"/>
      <c r="G7" s="356"/>
      <c r="H7" s="356"/>
      <c r="I7" s="356"/>
      <c r="J7" s="356"/>
      <c r="K7" s="356"/>
      <c r="L7" s="356"/>
      <c r="M7" s="356"/>
      <c r="N7" s="356"/>
      <c r="O7" s="356"/>
      <c r="P7" s="356"/>
      <c r="Q7" s="356"/>
      <c r="R7" s="356"/>
      <c r="S7" s="440"/>
      <c r="T7" s="356"/>
      <c r="U7" s="356"/>
      <c r="V7" s="356"/>
      <c r="W7" s="356"/>
      <c r="X7" s="356"/>
      <c r="Y7" s="356"/>
      <c r="Z7" s="356"/>
      <c r="AA7" s="356"/>
      <c r="AB7" s="356"/>
      <c r="AC7" s="356"/>
      <c r="AD7" s="356"/>
      <c r="AE7" s="356"/>
      <c r="AF7" s="356"/>
      <c r="AG7" s="356"/>
      <c r="AH7" s="356"/>
      <c r="AI7" s="356"/>
      <c r="AJ7" s="356"/>
      <c r="AK7" s="440"/>
    </row>
    <row r="8" spans="1:37" s="436" customFormat="1" ht="18" customHeight="1" thickBot="1" x14ac:dyDescent="0.3">
      <c r="A8" s="439" t="s">
        <v>957</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7" s="416" customFormat="1" ht="3.75" customHeight="1" thickBot="1" x14ac:dyDescent="0.3"/>
    <row r="10" spans="1:37" s="416" customFormat="1" ht="14.25" customHeight="1" x14ac:dyDescent="0.25">
      <c r="A10" s="418" t="s">
        <v>1367</v>
      </c>
      <c r="B10" s="417"/>
      <c r="C10" s="417"/>
      <c r="D10" s="417"/>
      <c r="E10" s="417"/>
      <c r="F10" s="417"/>
      <c r="G10" s="417"/>
      <c r="H10" s="417"/>
      <c r="I10" s="361"/>
      <c r="J10" s="360"/>
      <c r="K10" s="434" t="s">
        <v>1368</v>
      </c>
      <c r="L10" s="417"/>
      <c r="M10" s="435"/>
      <c r="N10" s="435"/>
      <c r="O10" s="435"/>
      <c r="P10" s="417"/>
      <c r="Q10" s="434" t="s">
        <v>1368</v>
      </c>
      <c r="R10" s="417"/>
      <c r="S10" s="361"/>
      <c r="T10" s="417"/>
      <c r="U10" s="417"/>
      <c r="V10" s="433"/>
      <c r="W10" s="417"/>
      <c r="X10" s="417"/>
      <c r="Y10" s="417"/>
      <c r="Z10" s="417"/>
      <c r="AA10" s="417"/>
      <c r="AB10" s="417"/>
      <c r="AC10" s="417"/>
      <c r="AD10" s="434" t="s">
        <v>1369</v>
      </c>
      <c r="AE10" s="434"/>
      <c r="AF10" s="434"/>
      <c r="AG10" s="434" t="s">
        <v>1370</v>
      </c>
      <c r="AH10" s="417"/>
      <c r="AI10" s="417"/>
      <c r="AJ10" s="417"/>
      <c r="AK10" s="433"/>
    </row>
    <row r="11" spans="1:37" s="416" customFormat="1" ht="19.5" customHeight="1" x14ac:dyDescent="0.2">
      <c r="A11" s="430" t="e">
        <f>'Notes-SK Cover sheet'!A11</f>
        <v>#REF!</v>
      </c>
      <c r="B11" s="395" t="e">
        <f>'Notes-SK Cover sheet'!B11</f>
        <v>#REF!</v>
      </c>
      <c r="C11" s="395" t="e">
        <f>'Notes-SK Cover sheet'!C11</f>
        <v>#REF!</v>
      </c>
      <c r="D11" s="395" t="e">
        <f>'Notes-SK Cover sheet'!D11</f>
        <v>#REF!</v>
      </c>
      <c r="E11" s="395" t="e">
        <f>'Notes-SK Cover sheet'!E11</f>
        <v>#REF!</v>
      </c>
      <c r="F11" s="395" t="e">
        <f>'Notes-SK Cover sheet'!F11</f>
        <v>#REF!</v>
      </c>
      <c r="G11" s="395" t="e">
        <f>'Notes-SK Cover sheet'!G11</f>
        <v>#REF!</v>
      </c>
      <c r="H11" s="395" t="e">
        <f>'Notes-SK Cover sheet'!H11</f>
        <v>#REF!</v>
      </c>
      <c r="I11" s="395" t="e">
        <f>'Notes-SK Cover sheet'!I11</f>
        <v>#REF!</v>
      </c>
      <c r="J11" s="402" t="e">
        <f>'Notes-SK Cover sheet'!J11</f>
        <v>#REF!</v>
      </c>
      <c r="K11" s="353"/>
      <c r="L11" s="432" t="e">
        <f>'Notes-SK Cover sheet'!L11</f>
        <v>#REF!</v>
      </c>
      <c r="M11" s="424" t="s">
        <v>1195</v>
      </c>
      <c r="N11" s="426"/>
      <c r="O11" s="426"/>
      <c r="P11" s="426"/>
      <c r="Q11" s="426"/>
      <c r="R11" s="432" t="e">
        <f>'Notes-SK Cover sheet'!R11</f>
        <v>#REF!</v>
      </c>
      <c r="S11" s="424" t="s">
        <v>1193</v>
      </c>
      <c r="T11" s="419"/>
      <c r="U11" s="419"/>
      <c r="V11" s="425"/>
      <c r="W11" s="424" t="s">
        <v>1371</v>
      </c>
      <c r="X11" s="419"/>
      <c r="Y11" s="419"/>
      <c r="Z11" s="419"/>
      <c r="AA11" s="419"/>
      <c r="AB11" s="424" t="s">
        <v>1372</v>
      </c>
      <c r="AC11" s="419"/>
      <c r="AD11" s="395" t="e">
        <f>'Notes-SK Cover sheet'!AD11</f>
        <v>#REF!</v>
      </c>
      <c r="AE11" s="395" t="e">
        <f>'Notes-SK Cover sheet'!AE11</f>
        <v>#REF!</v>
      </c>
      <c r="AF11" s="395"/>
      <c r="AG11" s="395" t="e">
        <f>'Notes-SK Cover sheet'!AG11</f>
        <v>#REF!</v>
      </c>
      <c r="AH11" s="395" t="e">
        <f>'Notes-SK Cover sheet'!AH11</f>
        <v>#REF!</v>
      </c>
      <c r="AI11" s="395" t="e">
        <f>'Notes-SK Cover sheet'!AI11</f>
        <v>#REF!</v>
      </c>
      <c r="AJ11" s="395" t="e">
        <f>'Notes-SK Cover sheet'!AJ11</f>
        <v>#REF!</v>
      </c>
      <c r="AK11" s="425"/>
    </row>
    <row r="12" spans="1:37" s="416" customFormat="1" ht="19.5" customHeight="1" thickBot="1" x14ac:dyDescent="0.3">
      <c r="A12" s="357" t="s">
        <v>1373</v>
      </c>
      <c r="B12" s="419"/>
      <c r="C12" s="419"/>
      <c r="D12" s="419"/>
      <c r="E12" s="419"/>
      <c r="F12" s="419"/>
      <c r="G12" s="419"/>
      <c r="H12" s="353"/>
      <c r="I12" s="353"/>
      <c r="J12" s="352"/>
      <c r="K12" s="353"/>
      <c r="L12" s="428" t="e">
        <f>'Notes-SK Cover sheet'!L12</f>
        <v>#REF!</v>
      </c>
      <c r="M12" s="424" t="s">
        <v>1194</v>
      </c>
      <c r="N12" s="426"/>
      <c r="O12" s="426"/>
      <c r="P12" s="426"/>
      <c r="Q12" s="426"/>
      <c r="R12" s="429" t="e">
        <f>'Notes-SK Cover sheet'!R12</f>
        <v>#REF!</v>
      </c>
      <c r="S12" s="424" t="s">
        <v>1192</v>
      </c>
      <c r="T12" s="419"/>
      <c r="U12" s="419"/>
      <c r="V12" s="425"/>
      <c r="W12" s="431"/>
      <c r="X12" s="421"/>
      <c r="Y12" s="421"/>
      <c r="Z12" s="421"/>
      <c r="AA12" s="421"/>
      <c r="AB12" s="420" t="s">
        <v>1376</v>
      </c>
      <c r="AC12" s="421"/>
      <c r="AD12" s="393" t="e">
        <f>'Notes-SK Cover sheet'!AD12</f>
        <v>#REF!</v>
      </c>
      <c r="AE12" s="393" t="e">
        <f>'Notes-SK Cover sheet'!AE12</f>
        <v>#REF!</v>
      </c>
      <c r="AF12" s="393"/>
      <c r="AG12" s="393" t="e">
        <f>'Notes-SK Cover sheet'!AG12</f>
        <v>#REF!</v>
      </c>
      <c r="AH12" s="393" t="e">
        <f>'Notes-SK Cover sheet'!AH12</f>
        <v>#REF!</v>
      </c>
      <c r="AI12" s="393" t="e">
        <f>'Notes-SK Cover sheet'!AI12</f>
        <v>#REF!</v>
      </c>
      <c r="AJ12" s="393" t="e">
        <f>'Notes-SK Cover sheet'!AJ12</f>
        <v>#REF!</v>
      </c>
      <c r="AK12" s="422"/>
    </row>
    <row r="13" spans="1:37" s="416" customFormat="1" ht="19.5" customHeight="1" x14ac:dyDescent="0.2">
      <c r="A13" s="430" t="e">
        <f>'Notes-SK Cover sheet'!A13</f>
        <v>#REF!</v>
      </c>
      <c r="B13" s="395" t="e">
        <f>'Notes-SK Cover sheet'!B13</f>
        <v>#REF!</v>
      </c>
      <c r="C13" s="395" t="e">
        <f>'Notes-SK Cover sheet'!C13</f>
        <v>#REF!</v>
      </c>
      <c r="D13" s="395" t="e">
        <f>'Notes-SK Cover sheet'!D13</f>
        <v>#REF!</v>
      </c>
      <c r="E13" s="395" t="e">
        <f>'Notes-SK Cover sheet'!E13</f>
        <v>#REF!</v>
      </c>
      <c r="F13" s="395" t="e">
        <f>'Notes-SK Cover sheet'!F13</f>
        <v>#REF!</v>
      </c>
      <c r="G13" s="395" t="e">
        <f>'Notes-SK Cover sheet'!G13</f>
        <v>#REF!</v>
      </c>
      <c r="H13" s="395" t="e">
        <f>'Notes-SK Cover sheet'!H13</f>
        <v>#REF!</v>
      </c>
      <c r="I13" s="353"/>
      <c r="J13" s="352"/>
      <c r="K13" s="704"/>
      <c r="L13" s="625"/>
      <c r="M13" s="626" t="s">
        <v>1718</v>
      </c>
      <c r="N13" s="625"/>
      <c r="O13" s="625"/>
      <c r="P13" s="625"/>
      <c r="Q13" s="625"/>
      <c r="R13" s="705" t="s">
        <v>1721</v>
      </c>
      <c r="S13" s="625"/>
      <c r="T13" s="625"/>
      <c r="U13" s="625"/>
      <c r="V13" s="628"/>
      <c r="W13" s="424" t="s">
        <v>1713</v>
      </c>
      <c r="X13" s="419"/>
      <c r="Y13" s="356"/>
      <c r="Z13" s="353"/>
      <c r="AA13" s="353"/>
      <c r="AB13" s="426"/>
      <c r="AC13" s="353"/>
      <c r="AD13" s="428"/>
      <c r="AE13" s="428"/>
      <c r="AF13" s="428"/>
      <c r="AG13" s="428"/>
      <c r="AH13" s="428"/>
      <c r="AI13" s="428"/>
      <c r="AJ13" s="428"/>
      <c r="AK13" s="352"/>
    </row>
    <row r="14" spans="1:37" s="416" customFormat="1" ht="19.5" customHeight="1" x14ac:dyDescent="0.2">
      <c r="A14" s="357" t="s">
        <v>971</v>
      </c>
      <c r="B14" s="419"/>
      <c r="C14" s="419"/>
      <c r="D14" s="419"/>
      <c r="E14" s="419"/>
      <c r="F14" s="419"/>
      <c r="G14" s="419"/>
      <c r="H14" s="419"/>
      <c r="I14" s="353"/>
      <c r="J14" s="352"/>
      <c r="K14" s="353"/>
      <c r="L14" s="432" t="str">
        <f>IF('Notes-SK Cover sheet'!L14="","",'Notes-SK Cover sheet'!L14)</f>
        <v/>
      </c>
      <c r="M14" s="424" t="s">
        <v>1719</v>
      </c>
      <c r="N14" s="426"/>
      <c r="O14" s="426"/>
      <c r="P14" s="426"/>
      <c r="Q14" s="426"/>
      <c r="S14" s="426"/>
      <c r="T14" s="419"/>
      <c r="U14" s="419"/>
      <c r="V14" s="425"/>
      <c r="W14" s="424" t="s">
        <v>1714</v>
      </c>
      <c r="X14" s="419"/>
      <c r="Y14" s="356"/>
      <c r="Z14" s="353"/>
      <c r="AA14" s="353"/>
      <c r="AB14" s="424" t="s">
        <v>1372</v>
      </c>
      <c r="AC14" s="353"/>
      <c r="AD14" s="395" t="e">
        <f>'Notes-SK Cover sheet'!AD14</f>
        <v>#REF!</v>
      </c>
      <c r="AE14" s="395" t="e">
        <f>'Notes-SK Cover sheet'!AE14</f>
        <v>#REF!</v>
      </c>
      <c r="AF14" s="395"/>
      <c r="AG14" s="395" t="e">
        <f>'Notes-SK Cover sheet'!AG14</f>
        <v>#REF!</v>
      </c>
      <c r="AH14" s="395" t="e">
        <f>'Notes-SK Cover sheet'!AH14</f>
        <v>#REF!</v>
      </c>
      <c r="AI14" s="395" t="e">
        <f>'Notes-SK Cover sheet'!AI14</f>
        <v>#REF!</v>
      </c>
      <c r="AJ14" s="395" t="e">
        <f>'Notes-SK Cover sheet'!AJ14</f>
        <v>#REF!</v>
      </c>
      <c r="AK14" s="352"/>
    </row>
    <row r="15" spans="1:37" s="416" customFormat="1" ht="19.5" customHeight="1" thickBot="1" x14ac:dyDescent="0.25">
      <c r="A15" s="423" t="e">
        <f>'Notes-SK Cover sheet'!A15</f>
        <v>#REF!</v>
      </c>
      <c r="B15" s="348" t="e">
        <f>'Notes-SK Cover sheet'!B15</f>
        <v>#REF!</v>
      </c>
      <c r="C15" s="421" t="str">
        <f>'Notes-SK Cover sheet'!C15</f>
        <v>.</v>
      </c>
      <c r="D15" s="348" t="e">
        <f>'Notes-SK Cover sheet'!D15</f>
        <v>#REF!</v>
      </c>
      <c r="E15" s="348" t="e">
        <f>'Notes-SK Cover sheet'!E15</f>
        <v>#REF!</v>
      </c>
      <c r="F15" s="372" t="str">
        <f>'Notes-SK Cover sheet'!F15</f>
        <v>.</v>
      </c>
      <c r="G15" s="348" t="e">
        <f>'Notes-SK Cover sheet'!G15</f>
        <v>#REF!</v>
      </c>
      <c r="H15" s="348"/>
      <c r="I15" s="348"/>
      <c r="J15" s="347"/>
      <c r="K15" s="348"/>
      <c r="L15" s="348" t="str">
        <f>IF('Notes-SK Cover sheet'!L15="","",'Notes-SK Cover sheet'!L15)</f>
        <v/>
      </c>
      <c r="M15" s="420" t="s">
        <v>1720</v>
      </c>
      <c r="N15" s="348"/>
      <c r="O15" s="348"/>
      <c r="P15" s="348"/>
      <c r="Q15" s="348"/>
      <c r="R15" s="706" t="s">
        <v>1721</v>
      </c>
      <c r="S15" s="348"/>
      <c r="T15" s="421"/>
      <c r="U15" s="421"/>
      <c r="V15" s="422"/>
      <c r="W15" s="420" t="s">
        <v>643</v>
      </c>
      <c r="X15" s="421"/>
      <c r="Y15" s="349"/>
      <c r="Z15" s="348"/>
      <c r="AA15" s="348"/>
      <c r="AB15" s="420" t="s">
        <v>1376</v>
      </c>
      <c r="AC15" s="348"/>
      <c r="AD15" s="393" t="e">
        <f>'Notes-SK Cover sheet'!AD15</f>
        <v>#REF!</v>
      </c>
      <c r="AE15" s="393" t="e">
        <f>'Notes-SK Cover sheet'!AE15</f>
        <v>#REF!</v>
      </c>
      <c r="AF15" s="393"/>
      <c r="AG15" s="393" t="e">
        <f>'Notes-SK Cover sheet'!AG15</f>
        <v>#REF!</v>
      </c>
      <c r="AH15" s="393" t="e">
        <f>'Notes-SK Cover sheet'!AH15</f>
        <v>#REF!</v>
      </c>
      <c r="AI15" s="393" t="e">
        <f>'Notes-SK Cover sheet'!AI15</f>
        <v>#REF!</v>
      </c>
      <c r="AJ15" s="393" t="e">
        <f>'Notes-SK Cover sheet'!AJ15</f>
        <v>#REF!</v>
      </c>
      <c r="AK15" s="347"/>
    </row>
    <row r="16" spans="1:37" s="416" customFormat="1" ht="4.5" customHeight="1" x14ac:dyDescent="0.25">
      <c r="A16" s="419"/>
      <c r="B16" s="419"/>
      <c r="C16" s="419"/>
      <c r="D16" s="419"/>
      <c r="E16" s="419"/>
      <c r="F16" s="417"/>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37"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37" s="416" customFormat="1" ht="16.5" x14ac:dyDescent="0.25">
      <c r="A18" s="418" t="s">
        <v>1381</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37" s="416" customFormat="1" ht="19.5" customHeight="1" x14ac:dyDescent="0.25">
      <c r="A19" s="403" t="e">
        <f>'Notes-SK Cover sheet'!A19</f>
        <v>#REF!</v>
      </c>
      <c r="B19" s="395" t="e">
        <f>'Notes-SK Cover sheet'!B19</f>
        <v>#REF!</v>
      </c>
      <c r="C19" s="395" t="e">
        <f>'Notes-SK Cover sheet'!C19</f>
        <v>#REF!</v>
      </c>
      <c r="D19" s="395" t="e">
        <f>'Notes-SK Cover sheet'!D19</f>
        <v>#REF!</v>
      </c>
      <c r="E19" s="395" t="e">
        <f>'Notes-SK Cover sheet'!E19</f>
        <v>#REF!</v>
      </c>
      <c r="F19" s="395" t="e">
        <f>'Notes-SK Cover sheet'!F19</f>
        <v>#REF!</v>
      </c>
      <c r="G19" s="395" t="e">
        <f>'Notes-SK Cover sheet'!G19</f>
        <v>#REF!</v>
      </c>
      <c r="H19" s="395" t="e">
        <f>'Notes-SK Cover sheet'!H19</f>
        <v>#REF!</v>
      </c>
      <c r="I19" s="395" t="e">
        <f>'Notes-SK Cover sheet'!I19</f>
        <v>#REF!</v>
      </c>
      <c r="J19" s="395" t="e">
        <f>'Notes-SK Cover sheet'!J19</f>
        <v>#REF!</v>
      </c>
      <c r="K19" s="395" t="e">
        <f>'Notes-SK Cover sheet'!K19</f>
        <v>#REF!</v>
      </c>
      <c r="L19" s="395" t="e">
        <f>'Notes-SK Cover sheet'!L19</f>
        <v>#REF!</v>
      </c>
      <c r="M19" s="395" t="e">
        <f>'Notes-SK Cover sheet'!M19</f>
        <v>#REF!</v>
      </c>
      <c r="N19" s="395" t="e">
        <f>'Notes-SK Cover sheet'!N19</f>
        <v>#REF!</v>
      </c>
      <c r="O19" s="395" t="e">
        <f>'Notes-SK Cover sheet'!O19</f>
        <v>#REF!</v>
      </c>
      <c r="P19" s="395" t="e">
        <f>'Notes-SK Cover sheet'!P19</f>
        <v>#REF!</v>
      </c>
      <c r="Q19" s="395" t="e">
        <f>'Notes-SK Cover sheet'!Q19</f>
        <v>#REF!</v>
      </c>
      <c r="R19" s="395" t="e">
        <f>'Notes-SK Cover sheet'!R19</f>
        <v>#REF!</v>
      </c>
      <c r="S19" s="395" t="e">
        <f>'Notes-SK Cover sheet'!S19</f>
        <v>#REF!</v>
      </c>
      <c r="T19" s="395" t="e">
        <f>'Notes-SK Cover sheet'!T19</f>
        <v>#REF!</v>
      </c>
      <c r="U19" s="395" t="e">
        <f>'Notes-SK Cover sheet'!U19</f>
        <v>#REF!</v>
      </c>
      <c r="V19" s="395" t="e">
        <f>'Notes-SK Cover sheet'!V19</f>
        <v>#REF!</v>
      </c>
      <c r="W19" s="395" t="e">
        <f>'Notes-SK Cover sheet'!W19</f>
        <v>#REF!</v>
      </c>
      <c r="X19" s="395" t="e">
        <f>'Notes-SK Cover sheet'!X19</f>
        <v>#REF!</v>
      </c>
      <c r="Y19" s="395" t="e">
        <f>'Notes-SK Cover sheet'!Y19</f>
        <v>#REF!</v>
      </c>
      <c r="Z19" s="395" t="e">
        <f>'Notes-SK Cover sheet'!Z19</f>
        <v>#REF!</v>
      </c>
      <c r="AA19" s="395" t="e">
        <f>'Notes-SK Cover sheet'!AA19</f>
        <v>#REF!</v>
      </c>
      <c r="AB19" s="395" t="e">
        <f>'Notes-SK Cover sheet'!AB19</f>
        <v>#REF!</v>
      </c>
      <c r="AC19" s="395" t="e">
        <f>'Notes-SK Cover sheet'!AC19</f>
        <v>#REF!</v>
      </c>
      <c r="AD19" s="395" t="e">
        <f>'Notes-SK Cover sheet'!AD19</f>
        <v>#REF!</v>
      </c>
      <c r="AE19" s="395" t="e">
        <f>'Notes-SK Cover sheet'!AE19</f>
        <v>#REF!</v>
      </c>
      <c r="AF19" s="395" t="e">
        <f>'Notes-SK Cover sheet'!AF19</f>
        <v>#REF!</v>
      </c>
      <c r="AG19" s="395" t="e">
        <f>'Notes-SK Cover sheet'!AG19</f>
        <v>#REF!</v>
      </c>
      <c r="AH19" s="395" t="e">
        <f>'Notes-SK Cover sheet'!AH19</f>
        <v>#REF!</v>
      </c>
      <c r="AI19" s="395" t="e">
        <f>'Notes-SK Cover sheet'!AI19</f>
        <v>#REF!</v>
      </c>
      <c r="AJ19" s="395" t="e">
        <f>'Notes-SK Cover sheet'!AJ19</f>
        <v>#REF!</v>
      </c>
      <c r="AK19" s="402" t="e">
        <f>'Notes-SK Cover sheet'!AK19</f>
        <v>#REF!</v>
      </c>
    </row>
    <row r="20" spans="1:37" ht="19.5" customHeight="1" x14ac:dyDescent="0.25">
      <c r="A20" s="403" t="e">
        <f>'Notes-SK Cover sheet'!A20</f>
        <v>#REF!</v>
      </c>
      <c r="B20" s="395" t="e">
        <f>'Notes-SK Cover sheet'!B20</f>
        <v>#REF!</v>
      </c>
      <c r="C20" s="395" t="e">
        <f>'Notes-SK Cover sheet'!C20</f>
        <v>#REF!</v>
      </c>
      <c r="D20" s="395" t="e">
        <f>'Notes-SK Cover sheet'!D20</f>
        <v>#REF!</v>
      </c>
      <c r="E20" s="395" t="e">
        <f>'Notes-SK Cover sheet'!E20</f>
        <v>#REF!</v>
      </c>
      <c r="F20" s="395" t="e">
        <f>'Notes-SK Cover sheet'!F20</f>
        <v>#REF!</v>
      </c>
      <c r="G20" s="395" t="e">
        <f>'Notes-SK Cover sheet'!G20</f>
        <v>#REF!</v>
      </c>
      <c r="H20" s="395" t="e">
        <f>'Notes-SK Cover sheet'!H20</f>
        <v>#REF!</v>
      </c>
      <c r="I20" s="395" t="e">
        <f>'Notes-SK Cover sheet'!I20</f>
        <v>#REF!</v>
      </c>
      <c r="J20" s="395" t="e">
        <f>'Notes-SK Cover sheet'!J20</f>
        <v>#REF!</v>
      </c>
      <c r="K20" s="395" t="e">
        <f>'Notes-SK Cover sheet'!K20</f>
        <v>#REF!</v>
      </c>
      <c r="L20" s="395" t="e">
        <f>'Notes-SK Cover sheet'!L20</f>
        <v>#REF!</v>
      </c>
      <c r="M20" s="395" t="e">
        <f>'Notes-SK Cover sheet'!M20</f>
        <v>#REF!</v>
      </c>
      <c r="N20" s="395" t="e">
        <f>'Notes-SK Cover sheet'!N20</f>
        <v>#REF!</v>
      </c>
      <c r="O20" s="395" t="e">
        <f>'Notes-SK Cover sheet'!O20</f>
        <v>#REF!</v>
      </c>
      <c r="P20" s="395" t="e">
        <f>'Notes-SK Cover sheet'!P20</f>
        <v>#REF!</v>
      </c>
      <c r="Q20" s="395" t="e">
        <f>'Notes-SK Cover sheet'!Q20</f>
        <v>#REF!</v>
      </c>
      <c r="R20" s="395" t="e">
        <f>'Notes-SK Cover sheet'!R20</f>
        <v>#REF!</v>
      </c>
      <c r="S20" s="395" t="e">
        <f>'Notes-SK Cover sheet'!S20</f>
        <v>#REF!</v>
      </c>
      <c r="T20" s="395" t="e">
        <f>'Notes-SK Cover sheet'!T20</f>
        <v>#REF!</v>
      </c>
      <c r="U20" s="395" t="e">
        <f>'Notes-SK Cover sheet'!U20</f>
        <v>#REF!</v>
      </c>
      <c r="V20" s="395" t="e">
        <f>'Notes-SK Cover sheet'!V20</f>
        <v>#REF!</v>
      </c>
      <c r="W20" s="395" t="e">
        <f>'Notes-SK Cover sheet'!W20</f>
        <v>#REF!</v>
      </c>
      <c r="X20" s="395" t="e">
        <f>'Notes-SK Cover sheet'!X20</f>
        <v>#REF!</v>
      </c>
      <c r="Y20" s="395" t="e">
        <f>'Notes-SK Cover sheet'!Y20</f>
        <v>#REF!</v>
      </c>
      <c r="Z20" s="395" t="e">
        <f>'Notes-SK Cover sheet'!Z20</f>
        <v>#REF!</v>
      </c>
      <c r="AA20" s="395" t="e">
        <f>'Notes-SK Cover sheet'!AA20</f>
        <v>#REF!</v>
      </c>
      <c r="AB20" s="395" t="e">
        <f>'Notes-SK Cover sheet'!AB20</f>
        <v>#REF!</v>
      </c>
      <c r="AC20" s="395" t="e">
        <f>'Notes-SK Cover sheet'!AC20</f>
        <v>#REF!</v>
      </c>
      <c r="AD20" s="395" t="e">
        <f>'Notes-SK Cover sheet'!AD20</f>
        <v>#REF!</v>
      </c>
      <c r="AE20" s="395" t="e">
        <f>'Notes-SK Cover sheet'!AE20</f>
        <v>#REF!</v>
      </c>
      <c r="AF20" s="395" t="e">
        <f>'Notes-SK Cover sheet'!AF20</f>
        <v>#REF!</v>
      </c>
      <c r="AG20" s="395" t="e">
        <f>'Notes-SK Cover sheet'!AG20</f>
        <v>#REF!</v>
      </c>
      <c r="AH20" s="395" t="e">
        <f>'Notes-SK Cover sheet'!AH20</f>
        <v>#REF!</v>
      </c>
      <c r="AI20" s="395" t="e">
        <f>'Notes-SK Cover sheet'!AI20</f>
        <v>#REF!</v>
      </c>
      <c r="AJ20" s="395" t="e">
        <f>'Notes-SK Cover sheet'!AJ20</f>
        <v>#REF!</v>
      </c>
      <c r="AK20" s="402" t="e">
        <f>'Notes-SK Cover sheet'!AK20</f>
        <v>#REF!</v>
      </c>
    </row>
    <row r="21" spans="1:37" ht="14.25" customHeight="1" x14ac:dyDescent="0.25">
      <c r="A21" s="415"/>
      <c r="B21" s="414"/>
      <c r="C21" s="414"/>
      <c r="D21" s="414"/>
      <c r="E21" s="414"/>
      <c r="F21" s="414"/>
      <c r="G21" s="414"/>
      <c r="H21" s="414"/>
      <c r="I21" s="414"/>
      <c r="J21" s="414"/>
      <c r="K21" s="414"/>
      <c r="L21" s="414"/>
      <c r="M21" s="414"/>
      <c r="N21" s="414"/>
      <c r="O21" s="414"/>
      <c r="P21" s="414"/>
      <c r="Q21" s="414"/>
      <c r="R21" s="414"/>
      <c r="S21" s="414"/>
      <c r="T21" s="414"/>
      <c r="U21" s="414"/>
      <c r="V21" s="414"/>
      <c r="W21" s="413"/>
      <c r="X21" s="413"/>
      <c r="Y21" s="413"/>
      <c r="Z21" s="413"/>
      <c r="AA21" s="413"/>
      <c r="AB21" s="413"/>
      <c r="AC21" s="413"/>
      <c r="AD21" s="413"/>
      <c r="AE21" s="413"/>
      <c r="AF21" s="413"/>
      <c r="AG21" s="413"/>
      <c r="AH21" s="413"/>
      <c r="AI21" s="413"/>
      <c r="AJ21" s="413"/>
      <c r="AK21" s="412"/>
    </row>
    <row r="22" spans="1:37" hidden="1" x14ac:dyDescent="0.25">
      <c r="A22" s="415"/>
      <c r="B22" s="414"/>
      <c r="C22" s="414"/>
      <c r="D22" s="414"/>
      <c r="E22" s="414"/>
      <c r="F22" s="414"/>
      <c r="G22" s="414"/>
      <c r="H22" s="414"/>
      <c r="I22" s="414"/>
      <c r="J22" s="414"/>
      <c r="K22" s="414"/>
      <c r="L22" s="414"/>
      <c r="M22" s="414"/>
      <c r="N22" s="414"/>
      <c r="O22" s="414"/>
      <c r="P22" s="414"/>
      <c r="Q22" s="414"/>
      <c r="R22" s="414"/>
      <c r="S22" s="414"/>
      <c r="T22" s="414"/>
      <c r="U22" s="414"/>
      <c r="V22" s="414"/>
      <c r="W22" s="413"/>
      <c r="X22" s="413"/>
      <c r="Y22" s="413"/>
      <c r="Z22" s="413"/>
      <c r="AA22" s="413"/>
      <c r="AB22" s="413"/>
      <c r="AC22" s="413"/>
      <c r="AD22" s="413"/>
      <c r="AE22" s="413"/>
      <c r="AF22" s="413"/>
      <c r="AG22" s="413"/>
      <c r="AH22" s="413"/>
      <c r="AI22" s="413"/>
      <c r="AJ22" s="413"/>
      <c r="AK22" s="412"/>
    </row>
    <row r="23" spans="1:37" s="404" customFormat="1" ht="12" customHeight="1" x14ac:dyDescent="0.25">
      <c r="A23" s="408" t="s">
        <v>1382</v>
      </c>
      <c r="B23" s="407"/>
      <c r="C23" s="407"/>
      <c r="D23" s="407"/>
      <c r="E23" s="407"/>
      <c r="F23" s="407"/>
      <c r="G23" s="407"/>
      <c r="H23" s="407"/>
      <c r="I23" s="407"/>
      <c r="J23" s="407"/>
      <c r="K23" s="407"/>
      <c r="L23" s="407"/>
      <c r="M23" s="407"/>
      <c r="N23" s="407"/>
      <c r="O23" s="407"/>
      <c r="P23" s="407"/>
      <c r="Q23" s="407"/>
      <c r="R23" s="407"/>
      <c r="S23" s="407"/>
      <c r="T23" s="407"/>
      <c r="U23" s="407"/>
      <c r="V23" s="407"/>
      <c r="W23" s="406"/>
      <c r="X23" s="406"/>
      <c r="Y23" s="406"/>
      <c r="Z23" s="406"/>
      <c r="AA23" s="406"/>
      <c r="AB23" s="406"/>
      <c r="AC23" s="406"/>
      <c r="AD23" s="406"/>
      <c r="AE23" s="406"/>
      <c r="AF23" s="406"/>
      <c r="AG23" s="406"/>
      <c r="AH23" s="406"/>
      <c r="AI23" s="406"/>
      <c r="AJ23" s="406"/>
      <c r="AK23" s="405"/>
    </row>
    <row r="24" spans="1:37" ht="12.75" customHeight="1" x14ac:dyDescent="0.25">
      <c r="A24" s="400" t="s">
        <v>1383</v>
      </c>
      <c r="B24" s="717"/>
      <c r="C24" s="717"/>
      <c r="D24" s="717"/>
      <c r="E24" s="717"/>
      <c r="F24" s="717"/>
      <c r="G24" s="717"/>
      <c r="H24" s="717"/>
      <c r="I24" s="717"/>
      <c r="J24" s="717"/>
      <c r="K24" s="717"/>
      <c r="L24" s="717"/>
      <c r="M24" s="717"/>
      <c r="N24" s="717"/>
      <c r="O24" s="717"/>
      <c r="P24" s="717"/>
      <c r="Q24" s="717"/>
      <c r="R24" s="717"/>
      <c r="S24" s="717"/>
      <c r="T24" s="717"/>
      <c r="U24" s="717"/>
      <c r="V24" s="717"/>
      <c r="W24" s="353"/>
      <c r="X24" s="353"/>
      <c r="Y24" s="353"/>
      <c r="Z24" s="353"/>
      <c r="AA24" s="353"/>
      <c r="AB24" s="717"/>
      <c r="AC24" s="353"/>
      <c r="AD24" s="356" t="s">
        <v>1384</v>
      </c>
      <c r="AE24" s="353"/>
      <c r="AF24" s="353"/>
      <c r="AG24" s="353"/>
      <c r="AH24" s="353"/>
      <c r="AI24" s="353"/>
      <c r="AJ24" s="353"/>
      <c r="AK24" s="352"/>
    </row>
    <row r="25" spans="1:37" ht="19.5" customHeight="1" x14ac:dyDescent="0.25">
      <c r="A25" s="403" t="e">
        <f>'Notes-SK Cover sheet'!A25</f>
        <v>#REF!</v>
      </c>
      <c r="B25" s="395" t="e">
        <f>'Notes-SK Cover sheet'!B25</f>
        <v>#REF!</v>
      </c>
      <c r="C25" s="395" t="e">
        <f>'Notes-SK Cover sheet'!C25</f>
        <v>#REF!</v>
      </c>
      <c r="D25" s="395" t="e">
        <f>'Notes-SK Cover sheet'!D25</f>
        <v>#REF!</v>
      </c>
      <c r="E25" s="395" t="e">
        <f>'Notes-SK Cover sheet'!E25</f>
        <v>#REF!</v>
      </c>
      <c r="F25" s="395" t="e">
        <f>'Notes-SK Cover sheet'!F25</f>
        <v>#REF!</v>
      </c>
      <c r="G25" s="395" t="e">
        <f>'Notes-SK Cover sheet'!G25</f>
        <v>#REF!</v>
      </c>
      <c r="H25" s="395" t="e">
        <f>'Notes-SK Cover sheet'!H25</f>
        <v>#REF!</v>
      </c>
      <c r="I25" s="395" t="e">
        <f>'Notes-SK Cover sheet'!I25</f>
        <v>#REF!</v>
      </c>
      <c r="J25" s="395" t="e">
        <f>'Notes-SK Cover sheet'!J25</f>
        <v>#REF!</v>
      </c>
      <c r="K25" s="395" t="e">
        <f>'Notes-SK Cover sheet'!K25</f>
        <v>#REF!</v>
      </c>
      <c r="L25" s="395" t="e">
        <f>'Notes-SK Cover sheet'!L25</f>
        <v>#REF!</v>
      </c>
      <c r="M25" s="395" t="e">
        <f>'Notes-SK Cover sheet'!M25</f>
        <v>#REF!</v>
      </c>
      <c r="N25" s="395" t="e">
        <f>'Notes-SK Cover sheet'!N25</f>
        <v>#REF!</v>
      </c>
      <c r="O25" s="395" t="e">
        <f>'Notes-SK Cover sheet'!O25</f>
        <v>#REF!</v>
      </c>
      <c r="P25" s="395" t="e">
        <f>'Notes-SK Cover sheet'!P25</f>
        <v>#REF!</v>
      </c>
      <c r="Q25" s="395" t="e">
        <f>'Notes-SK Cover sheet'!Q25</f>
        <v>#REF!</v>
      </c>
      <c r="R25" s="395" t="e">
        <f>'Notes-SK Cover sheet'!R25</f>
        <v>#REF!</v>
      </c>
      <c r="S25" s="395" t="e">
        <f>'Notes-SK Cover sheet'!S25</f>
        <v>#REF!</v>
      </c>
      <c r="T25" s="395" t="e">
        <f>'Notes-SK Cover sheet'!T25</f>
        <v>#REF!</v>
      </c>
      <c r="U25" s="395" t="e">
        <f>'Notes-SK Cover sheet'!U25</f>
        <v>#REF!</v>
      </c>
      <c r="V25" s="395" t="e">
        <f>'Notes-SK Cover sheet'!V25</f>
        <v>#REF!</v>
      </c>
      <c r="W25" s="395" t="e">
        <f>'Notes-SK Cover sheet'!W25</f>
        <v>#REF!</v>
      </c>
      <c r="X25" s="395" t="e">
        <f>'Notes-SK Cover sheet'!X25</f>
        <v>#REF!</v>
      </c>
      <c r="Y25" s="395" t="e">
        <f>'Notes-SK Cover sheet'!Y25</f>
        <v>#REF!</v>
      </c>
      <c r="Z25" s="395" t="e">
        <f>'Notes-SK Cover sheet'!Z25</f>
        <v>#REF!</v>
      </c>
      <c r="AA25" s="395" t="e">
        <f>'Notes-SK Cover sheet'!AA25</f>
        <v>#REF!</v>
      </c>
      <c r="AB25" s="395" t="e">
        <f>'Notes-SK Cover sheet'!AB25</f>
        <v>#REF!</v>
      </c>
      <c r="AC25" s="397"/>
      <c r="AD25" s="395" t="e">
        <f>'Notes-SK Cover sheet'!AD25</f>
        <v>#REF!</v>
      </c>
      <c r="AE25" s="395" t="e">
        <f>'Notes-SK Cover sheet'!AE25</f>
        <v>#REF!</v>
      </c>
      <c r="AF25" s="395" t="e">
        <f>'Notes-SK Cover sheet'!AF25</f>
        <v>#REF!</v>
      </c>
      <c r="AG25" s="395" t="e">
        <f>'Notes-SK Cover sheet'!AG25</f>
        <v>#REF!</v>
      </c>
      <c r="AH25" s="395" t="e">
        <f>'Notes-SK Cover sheet'!AH25</f>
        <v>#REF!</v>
      </c>
      <c r="AI25" s="395" t="e">
        <f>'Notes-SK Cover sheet'!AI25</f>
        <v>#REF!</v>
      </c>
      <c r="AJ25" s="395" t="e">
        <f>'Notes-SK Cover sheet'!AJ25</f>
        <v>#REF!</v>
      </c>
      <c r="AK25" s="402" t="e">
        <f>'Notes-SK Cover sheet'!AK25</f>
        <v>#REF!</v>
      </c>
    </row>
    <row r="26" spans="1:37" ht="12.75" customHeight="1" x14ac:dyDescent="0.25">
      <c r="A26" s="400" t="s">
        <v>1723</v>
      </c>
      <c r="B26" s="717"/>
      <c r="C26" s="717"/>
      <c r="D26" s="717"/>
      <c r="E26" s="717"/>
      <c r="F26" s="717"/>
      <c r="G26" s="399" t="s">
        <v>1715</v>
      </c>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37" s="401" customFormat="1" ht="19.5" customHeight="1" x14ac:dyDescent="0.25">
      <c r="A27" s="403" t="e">
        <f>'Notes-SK Cover sheet'!A27</f>
        <v>#REF!</v>
      </c>
      <c r="B27" s="395" t="e">
        <f>'Notes-SK Cover sheet'!B27</f>
        <v>#REF!</v>
      </c>
      <c r="C27" s="395" t="e">
        <f>'Notes-SK Cover sheet'!C27</f>
        <v>#REF!</v>
      </c>
      <c r="D27" s="395" t="e">
        <f>'Notes-SK Cover sheet'!D27</f>
        <v>#REF!</v>
      </c>
      <c r="E27" s="395" t="e">
        <f>'Notes-SK Cover sheet'!E27</f>
        <v>#REF!</v>
      </c>
      <c r="F27" s="395"/>
      <c r="G27" s="395" t="e">
        <f>'Notes-SK Cover sheet'!G27</f>
        <v>#REF!</v>
      </c>
      <c r="H27" s="395" t="e">
        <f>'Notes-SK Cover sheet'!H27</f>
        <v>#REF!</v>
      </c>
      <c r="I27" s="395" t="e">
        <f>'Notes-SK Cover sheet'!I27</f>
        <v>#REF!</v>
      </c>
      <c r="J27" s="395" t="e">
        <f>'Notes-SK Cover sheet'!J27</f>
        <v>#REF!</v>
      </c>
      <c r="K27" s="395" t="e">
        <f>'Notes-SK Cover sheet'!K27</f>
        <v>#REF!</v>
      </c>
      <c r="L27" s="395" t="e">
        <f>'Notes-SK Cover sheet'!L27</f>
        <v>#REF!</v>
      </c>
      <c r="M27" s="395" t="e">
        <f>'Notes-SK Cover sheet'!M27</f>
        <v>#REF!</v>
      </c>
      <c r="N27" s="395" t="e">
        <f>'Notes-SK Cover sheet'!N27</f>
        <v>#REF!</v>
      </c>
      <c r="O27" s="395" t="e">
        <f>'Notes-SK Cover sheet'!O27</f>
        <v>#REF!</v>
      </c>
      <c r="P27" s="395" t="e">
        <f>'Notes-SK Cover sheet'!P27</f>
        <v>#REF!</v>
      </c>
      <c r="Q27" s="395" t="e">
        <f>'Notes-SK Cover sheet'!Q27</f>
        <v>#REF!</v>
      </c>
      <c r="R27" s="395" t="e">
        <f>'Notes-SK Cover sheet'!R27</f>
        <v>#REF!</v>
      </c>
      <c r="S27" s="395" t="e">
        <f>'Notes-SK Cover sheet'!S27</f>
        <v>#REF!</v>
      </c>
      <c r="T27" s="395" t="e">
        <f>'Notes-SK Cover sheet'!T27</f>
        <v>#REF!</v>
      </c>
      <c r="U27" s="395" t="e">
        <f>'Notes-SK Cover sheet'!U27</f>
        <v>#REF!</v>
      </c>
      <c r="V27" s="395" t="e">
        <f>'Notes-SK Cover sheet'!V27</f>
        <v>#REF!</v>
      </c>
      <c r="W27" s="395" t="e">
        <f>'Notes-SK Cover sheet'!W27</f>
        <v>#REF!</v>
      </c>
      <c r="X27" s="395" t="e">
        <f>'Notes-SK Cover sheet'!X27</f>
        <v>#REF!</v>
      </c>
      <c r="Y27" s="395" t="e">
        <f>'Notes-SK Cover sheet'!Y27</f>
        <v>#REF!</v>
      </c>
      <c r="Z27" s="395" t="e">
        <f>'Notes-SK Cover sheet'!Z27</f>
        <v>#REF!</v>
      </c>
      <c r="AA27" s="395" t="e">
        <f>'Notes-SK Cover sheet'!AA27</f>
        <v>#REF!</v>
      </c>
      <c r="AB27" s="395" t="e">
        <f>'Notes-SK Cover sheet'!AB27</f>
        <v>#REF!</v>
      </c>
      <c r="AC27" s="395" t="e">
        <f>'Notes-SK Cover sheet'!AC27</f>
        <v>#REF!</v>
      </c>
      <c r="AD27" s="395" t="e">
        <f>'Notes-SK Cover sheet'!AD27</f>
        <v>#REF!</v>
      </c>
      <c r="AE27" s="395" t="e">
        <f>'Notes-SK Cover sheet'!AE27</f>
        <v>#REF!</v>
      </c>
      <c r="AF27" s="395" t="e">
        <f>'Notes-SK Cover sheet'!AF27</f>
        <v>#REF!</v>
      </c>
      <c r="AG27" s="395" t="e">
        <f>'Notes-SK Cover sheet'!AG27</f>
        <v>#REF!</v>
      </c>
      <c r="AH27" s="395" t="e">
        <f>'Notes-SK Cover sheet'!AH27</f>
        <v>#REF!</v>
      </c>
      <c r="AI27" s="395" t="e">
        <f>'Notes-SK Cover sheet'!AI27</f>
        <v>#REF!</v>
      </c>
      <c r="AJ27" s="395" t="e">
        <f>'Notes-SK Cover sheet'!AJ27</f>
        <v>#REF!</v>
      </c>
      <c r="AK27" s="402" t="e">
        <f>'Notes-SK Cover sheet'!AK27</f>
        <v>#REF!</v>
      </c>
    </row>
    <row r="28" spans="1:37" ht="12.75" customHeight="1" x14ac:dyDescent="0.25">
      <c r="A28" s="400" t="s">
        <v>1387</v>
      </c>
      <c r="B28" s="717"/>
      <c r="C28" s="717"/>
      <c r="D28" s="717"/>
      <c r="E28" s="717"/>
      <c r="F28" s="717"/>
      <c r="G28" s="399"/>
      <c r="H28" s="399"/>
      <c r="I28" s="399"/>
      <c r="J28" s="399"/>
      <c r="K28" s="399"/>
      <c r="L28" s="399"/>
      <c r="M28" s="399"/>
      <c r="N28" s="717"/>
      <c r="O28" s="399" t="s">
        <v>1388</v>
      </c>
      <c r="P28" s="399"/>
      <c r="Q28" s="399"/>
      <c r="R28" s="399"/>
      <c r="S28" s="399"/>
      <c r="T28" s="399"/>
      <c r="U28" s="399"/>
      <c r="V28" s="399"/>
      <c r="W28" s="399"/>
      <c r="X28" s="399"/>
      <c r="Y28" s="399"/>
      <c r="Z28" s="399"/>
      <c r="AA28" s="399"/>
      <c r="AB28" s="399"/>
      <c r="AC28" s="399"/>
      <c r="AD28" s="399"/>
      <c r="AE28" s="353"/>
      <c r="AF28" s="353"/>
      <c r="AG28" s="353"/>
      <c r="AH28" s="353"/>
      <c r="AI28" s="353"/>
      <c r="AJ28" s="353"/>
      <c r="AK28" s="352"/>
    </row>
    <row r="29" spans="1:37" ht="19.5" customHeight="1" x14ac:dyDescent="0.25">
      <c r="A29" s="398">
        <f>'Notes-SK Cover sheet'!A29</f>
        <v>0</v>
      </c>
      <c r="B29" s="395" t="e">
        <f>'Notes-SK Cover sheet'!B29</f>
        <v>#REF!</v>
      </c>
      <c r="C29" s="395" t="e">
        <f>'Notes-SK Cover sheet'!C29</f>
        <v>#REF!</v>
      </c>
      <c r="D29" s="395" t="e">
        <f>'Notes-SK Cover sheet'!D29</f>
        <v>#REF!</v>
      </c>
      <c r="E29" s="395" t="str">
        <f>'Notes-SK Cover sheet'!E29</f>
        <v>/</v>
      </c>
      <c r="F29" s="395" t="e">
        <f>'Notes-SK Cover sheet'!F29</f>
        <v>#REF!</v>
      </c>
      <c r="G29" s="395" t="e">
        <f>'Notes-SK Cover sheet'!G29</f>
        <v>#REF!</v>
      </c>
      <c r="H29" s="395" t="e">
        <f>'Notes-SK Cover sheet'!H29</f>
        <v>#REF!</v>
      </c>
      <c r="I29" s="395" t="e">
        <f>'Notes-SK Cover sheet'!I29</f>
        <v>#REF!</v>
      </c>
      <c r="J29" s="395" t="e">
        <f>'Notes-SK Cover sheet'!J29</f>
        <v>#REF!</v>
      </c>
      <c r="K29" s="395" t="e">
        <f>'Notes-SK Cover sheet'!K29</f>
        <v>#REF!</v>
      </c>
      <c r="L29" s="395" t="e">
        <f>'Notes-SK Cover sheet'!L29</f>
        <v>#REF!</v>
      </c>
      <c r="M29" s="395" t="e">
        <f>'Notes-SK Cover sheet'!M29</f>
        <v>#REF!</v>
      </c>
      <c r="N29" s="397"/>
      <c r="O29" s="396">
        <f>'Notes-SK Cover sheet'!O29</f>
        <v>0</v>
      </c>
      <c r="P29" s="395" t="e">
        <f>'Notes-SK Cover sheet'!P29</f>
        <v>#REF!</v>
      </c>
      <c r="Q29" s="395" t="e">
        <f>'Notes-SK Cover sheet'!Q29</f>
        <v>#REF!</v>
      </c>
      <c r="R29" s="395" t="e">
        <f>'Notes-SK Cover sheet'!R29</f>
        <v>#REF!</v>
      </c>
      <c r="S29" s="395" t="str">
        <f>'Notes-SK Cover sheet'!S29</f>
        <v>/</v>
      </c>
      <c r="T29" s="395" t="e">
        <f>'Notes-SK Cover sheet'!T29</f>
        <v>#REF!</v>
      </c>
      <c r="U29" s="395" t="e">
        <f>'Notes-SK Cover sheet'!U29</f>
        <v>#REF!</v>
      </c>
      <c r="V29" s="395" t="e">
        <f>'Notes-SK Cover sheet'!V29</f>
        <v>#REF!</v>
      </c>
      <c r="W29" s="395" t="e">
        <f>'Notes-SK Cover sheet'!W29</f>
        <v>#REF!</v>
      </c>
      <c r="X29" s="395" t="e">
        <f>'Notes-SK Cover sheet'!X29</f>
        <v>#REF!</v>
      </c>
      <c r="Y29" s="395" t="e">
        <f>'Notes-SK Cover sheet'!Y29</f>
        <v>#REF!</v>
      </c>
      <c r="Z29" s="395" t="e">
        <f>IF('Notes-SK Cover sheet'!Z29="","",'Notes-SK Cover sheet'!Z29)</f>
        <v>#REF!</v>
      </c>
      <c r="AA29" s="395" t="e">
        <f>IF('Notes-SK Cover sheet'!AA29="","",'Notes-SK Cover sheet'!AA29)</f>
        <v>#REF!</v>
      </c>
      <c r="AB29" s="395" t="str">
        <f>IF('Notes-SK Cover sheet'!AB29="","",'Notes-SK Cover sheet'!AB29)</f>
        <v/>
      </c>
      <c r="AC29" s="395" t="str">
        <f>IF('Notes-SK Cover sheet'!AC29="","",'Notes-SK Cover sheet'!AC29)</f>
        <v/>
      </c>
      <c r="AD29" s="395" t="str">
        <f>IF('Notes-SK Cover sheet'!AD29="","",'Notes-SK Cover sheet'!AD29)</f>
        <v/>
      </c>
      <c r="AE29" s="353" t="str">
        <f>IF('Notes-SK Cover sheet'!AE29="","",'Notes-SK Cover sheet'!AE29)</f>
        <v/>
      </c>
      <c r="AF29" s="353" t="str">
        <f>IF('Notes-SK Cover sheet'!AF29="","",'Notes-SK Cover sheet'!AF29)</f>
        <v/>
      </c>
      <c r="AG29" s="353" t="str">
        <f>IF('Notes-SK Cover sheet'!AG29="","",'Notes-SK Cover sheet'!AG29)</f>
        <v xml:space="preserve"> </v>
      </c>
      <c r="AH29" s="353" t="str">
        <f>IF('Notes-SK Cover sheet'!AH29="","",'Notes-SK Cover sheet'!AH29)</f>
        <v/>
      </c>
      <c r="AI29" s="353" t="str">
        <f>IF('Notes-SK Cover sheet'!AI29="","",'Notes-SK Cover sheet'!AI29)</f>
        <v/>
      </c>
      <c r="AJ29" s="353" t="str">
        <f>IF('Notes-SK Cover sheet'!AJ29="","",'Notes-SK Cover sheet'!AJ29)</f>
        <v/>
      </c>
      <c r="AK29" s="352" t="str">
        <f>IF('Notes-SK Cover sheet'!AK29="","",'Notes-SK Cover sheet'!AK29)</f>
        <v/>
      </c>
    </row>
    <row r="30" spans="1:37" s="345" customFormat="1" ht="12.75" customHeight="1" x14ac:dyDescent="0.25">
      <c r="A30" s="357" t="s">
        <v>1389</v>
      </c>
      <c r="B30" s="356"/>
      <c r="C30" s="356"/>
      <c r="D30" s="356"/>
      <c r="E30" s="356"/>
      <c r="F30" s="356"/>
      <c r="G30" s="356"/>
      <c r="H30" s="356"/>
      <c r="I30" s="356"/>
      <c r="J30" s="356"/>
      <c r="K30" s="356"/>
      <c r="L30" s="356"/>
      <c r="M30" s="356"/>
      <c r="N30" s="356"/>
      <c r="O30" s="356"/>
      <c r="P30" s="356"/>
      <c r="Q30" s="356"/>
      <c r="R30" s="356"/>
      <c r="S30" s="356"/>
      <c r="T30" s="356"/>
      <c r="U30" s="356"/>
      <c r="V30" s="356"/>
      <c r="W30" s="353"/>
      <c r="X30" s="353"/>
      <c r="Y30" s="353"/>
      <c r="Z30" s="353"/>
      <c r="AA30" s="353"/>
      <c r="AB30" s="353"/>
      <c r="AC30" s="353"/>
      <c r="AD30" s="353"/>
      <c r="AE30" s="353"/>
      <c r="AF30" s="353"/>
      <c r="AG30" s="353"/>
      <c r="AH30" s="353"/>
      <c r="AI30" s="353"/>
      <c r="AJ30" s="353"/>
      <c r="AK30" s="352"/>
    </row>
    <row r="31" spans="1:37" ht="19.5" customHeight="1" thickBot="1" x14ac:dyDescent="0.3">
      <c r="A31" s="394" t="e">
        <f>'Notes-SK Cover sheet'!A31</f>
        <v>#REF!</v>
      </c>
      <c r="B31" s="393" t="e">
        <f>'Notes-SK Cover sheet'!B31</f>
        <v>#REF!</v>
      </c>
      <c r="C31" s="393" t="e">
        <f>'Notes-SK Cover sheet'!C31</f>
        <v>#REF!</v>
      </c>
      <c r="D31" s="393" t="e">
        <f>'Notes-SK Cover sheet'!D31</f>
        <v>#REF!</v>
      </c>
      <c r="E31" s="393" t="e">
        <f>'Notes-SK Cover sheet'!E31</f>
        <v>#REF!</v>
      </c>
      <c r="F31" s="393" t="e">
        <f>'Notes-SK Cover sheet'!F31</f>
        <v>#REF!</v>
      </c>
      <c r="G31" s="393" t="e">
        <f>'Notes-SK Cover sheet'!G31</f>
        <v>#REF!</v>
      </c>
      <c r="H31" s="393" t="e">
        <f>'Notes-SK Cover sheet'!H31</f>
        <v>#REF!</v>
      </c>
      <c r="I31" s="393" t="e">
        <f>'Notes-SK Cover sheet'!I31</f>
        <v>#REF!</v>
      </c>
      <c r="J31" s="393" t="e">
        <f>'Notes-SK Cover sheet'!J31</f>
        <v>#REF!</v>
      </c>
      <c r="K31" s="393" t="e">
        <f>'Notes-SK Cover sheet'!K31</f>
        <v>#REF!</v>
      </c>
      <c r="L31" s="393" t="e">
        <f>'Notes-SK Cover sheet'!L31</f>
        <v>#REF!</v>
      </c>
      <c r="M31" s="393" t="e">
        <f>'Notes-SK Cover sheet'!M31</f>
        <v>#REF!</v>
      </c>
      <c r="N31" s="393" t="e">
        <f>'Notes-SK Cover sheet'!N31</f>
        <v>#REF!</v>
      </c>
      <c r="O31" s="393" t="e">
        <f>'Notes-SK Cover sheet'!O31</f>
        <v>#REF!</v>
      </c>
      <c r="P31" s="393" t="e">
        <f>'Notes-SK Cover sheet'!P31</f>
        <v>#REF!</v>
      </c>
      <c r="Q31" s="393" t="e">
        <f>'Notes-SK Cover sheet'!Q31</f>
        <v>#REF!</v>
      </c>
      <c r="R31" s="393" t="e">
        <f>'Notes-SK Cover sheet'!R31</f>
        <v>#REF!</v>
      </c>
      <c r="S31" s="393" t="e">
        <f>'Notes-SK Cover sheet'!S31</f>
        <v>#REF!</v>
      </c>
      <c r="T31" s="393" t="e">
        <f>'Notes-SK Cover sheet'!T31</f>
        <v>#REF!</v>
      </c>
      <c r="U31" s="393" t="e">
        <f>'Notes-SK Cover sheet'!U31</f>
        <v>#REF!</v>
      </c>
      <c r="V31" s="393" t="e">
        <f>'Notes-SK Cover sheet'!V31</f>
        <v>#REF!</v>
      </c>
      <c r="W31" s="393" t="e">
        <f>'Notes-SK Cover sheet'!W31</f>
        <v>#REF!</v>
      </c>
      <c r="X31" s="393" t="e">
        <f>'Notes-SK Cover sheet'!X31</f>
        <v>#REF!</v>
      </c>
      <c r="Y31" s="393" t="e">
        <f>'Notes-SK Cover sheet'!Y31</f>
        <v>#REF!</v>
      </c>
      <c r="Z31" s="393" t="e">
        <f>'Notes-SK Cover sheet'!Z31</f>
        <v>#REF!</v>
      </c>
      <c r="AA31" s="393" t="e">
        <f>'Notes-SK Cover sheet'!AA31</f>
        <v>#REF!</v>
      </c>
      <c r="AB31" s="393" t="e">
        <f>'Notes-SK Cover sheet'!AB31</f>
        <v>#REF!</v>
      </c>
      <c r="AC31" s="393" t="e">
        <f>'Notes-SK Cover sheet'!AC31</f>
        <v>#REF!</v>
      </c>
      <c r="AD31" s="393" t="e">
        <f>'Notes-SK Cover sheet'!AD31</f>
        <v>#REF!</v>
      </c>
      <c r="AE31" s="393" t="e">
        <f>'Notes-SK Cover sheet'!AE31</f>
        <v>#REF!</v>
      </c>
      <c r="AF31" s="393" t="e">
        <f>'Notes-SK Cover sheet'!AF31</f>
        <v>#REF!</v>
      </c>
      <c r="AG31" s="393" t="e">
        <f>'Notes-SK Cover sheet'!AG31</f>
        <v>#REF!</v>
      </c>
      <c r="AH31" s="393" t="e">
        <f>'Notes-SK Cover sheet'!AH31</f>
        <v>#REF!</v>
      </c>
      <c r="AI31" s="393" t="e">
        <f>'Notes-SK Cover sheet'!AI31</f>
        <v>#REF!</v>
      </c>
      <c r="AJ31" s="393" t="e">
        <f>'Notes-SK Cover sheet'!AJ31</f>
        <v>#REF!</v>
      </c>
      <c r="AK31" s="392" t="e">
        <f>'Notes-SK Cover sheet'!AK31</f>
        <v>#REF!</v>
      </c>
    </row>
    <row r="32" spans="1:37" s="345" customFormat="1" ht="4.5" customHeight="1" thickBot="1" x14ac:dyDescent="0.3">
      <c r="W32" s="346"/>
      <c r="X32" s="346"/>
      <c r="Y32" s="346"/>
      <c r="Z32" s="346"/>
      <c r="AA32" s="346"/>
      <c r="AB32" s="346"/>
      <c r="AC32" s="346"/>
      <c r="AD32" s="346"/>
      <c r="AE32" s="346"/>
      <c r="AF32" s="346"/>
      <c r="AG32" s="346"/>
      <c r="AH32" s="346"/>
      <c r="AI32" s="346"/>
      <c r="AJ32" s="346"/>
      <c r="AK32" s="346"/>
    </row>
    <row r="33" spans="1:37" s="388" customFormat="1" ht="12.75" customHeight="1" x14ac:dyDescent="0.25">
      <c r="A33" s="391" t="s">
        <v>1716</v>
      </c>
      <c r="B33" s="390"/>
      <c r="C33" s="390"/>
      <c r="D33" s="390"/>
      <c r="E33" s="390"/>
      <c r="F33" s="390"/>
      <c r="G33" s="390"/>
      <c r="H33" s="390"/>
      <c r="I33" s="390"/>
      <c r="J33" s="390"/>
      <c r="K33" s="389"/>
      <c r="L33" s="1305" t="s">
        <v>1390</v>
      </c>
      <c r="M33" s="1306"/>
      <c r="N33" s="1306"/>
      <c r="O33" s="1306"/>
      <c r="P33" s="1306"/>
      <c r="Q33" s="1306"/>
      <c r="R33" s="1306"/>
      <c r="S33" s="1306"/>
      <c r="T33" s="1307"/>
      <c r="U33" s="1305" t="s">
        <v>1391</v>
      </c>
      <c r="V33" s="1306"/>
      <c r="W33" s="1306"/>
      <c r="X33" s="1306"/>
      <c r="Y33" s="1306"/>
      <c r="Z33" s="1306"/>
      <c r="AA33" s="1306"/>
      <c r="AB33" s="1307"/>
      <c r="AC33" s="1305" t="s">
        <v>1392</v>
      </c>
      <c r="AD33" s="1306"/>
      <c r="AE33" s="1306"/>
      <c r="AF33" s="1306"/>
      <c r="AG33" s="1306"/>
      <c r="AH33" s="1306"/>
      <c r="AI33" s="1306"/>
      <c r="AJ33" s="1306"/>
      <c r="AK33" s="1311"/>
    </row>
    <row r="34" spans="1:37" s="345" customFormat="1" ht="19.5" customHeight="1" x14ac:dyDescent="0.25">
      <c r="A34" s="374" t="e">
        <f>IF('Notes-SK Cover sheet'!A34="","",'Notes-SK Cover sheet'!A34)</f>
        <v>#REF!</v>
      </c>
      <c r="B34" s="373" t="e">
        <f>IF('Notes-SK Cover sheet'!B34="","",'Notes-SK Cover sheet'!B34)</f>
        <v>#REF!</v>
      </c>
      <c r="C34" s="372" t="str">
        <f>IF('Notes-SK Cover sheet'!C34="","",'Notes-SK Cover sheet'!C34)</f>
        <v>.</v>
      </c>
      <c r="D34" s="373" t="e">
        <f>IF('Notes-SK Cover sheet'!D34="","",'Notes-SK Cover sheet'!D34)</f>
        <v>#REF!</v>
      </c>
      <c r="E34" s="373" t="e">
        <f>IF('Notes-SK Cover sheet'!E34="","",'Notes-SK Cover sheet'!E34)</f>
        <v>#REF!</v>
      </c>
      <c r="F34" s="372" t="str">
        <f>IF('Notes-SK Cover sheet'!F34="","",'Notes-SK Cover sheet'!F34)</f>
        <v>.</v>
      </c>
      <c r="G34" s="371" t="e">
        <f>IF('Notes-SK Cover sheet'!G34="","",'Notes-SK Cover sheet'!G34)</f>
        <v>#REF!</v>
      </c>
      <c r="H34" s="371" t="e">
        <f>IF('Notes-SK Cover sheet'!H34="","",'Notes-SK Cover sheet'!H34)</f>
        <v>#REF!</v>
      </c>
      <c r="I34" s="371" t="e">
        <f>IF('Notes-SK Cover sheet'!I34="","",'Notes-SK Cover sheet'!I34)</f>
        <v>#REF!</v>
      </c>
      <c r="J34" s="371" t="e">
        <f>IF('Notes-SK Cover sheet'!J34="","",'Notes-SK Cover sheet'!J34)</f>
        <v>#REF!</v>
      </c>
      <c r="K34" s="387"/>
      <c r="L34" s="1308"/>
      <c r="M34" s="1309"/>
      <c r="N34" s="1309"/>
      <c r="O34" s="1309"/>
      <c r="P34" s="1309"/>
      <c r="Q34" s="1309"/>
      <c r="R34" s="1309"/>
      <c r="S34" s="1309"/>
      <c r="T34" s="1310"/>
      <c r="U34" s="1308"/>
      <c r="V34" s="1309"/>
      <c r="W34" s="1309"/>
      <c r="X34" s="1309"/>
      <c r="Y34" s="1309"/>
      <c r="Z34" s="1309"/>
      <c r="AA34" s="1309"/>
      <c r="AB34" s="1310"/>
      <c r="AC34" s="1308"/>
      <c r="AD34" s="1309"/>
      <c r="AE34" s="1309"/>
      <c r="AF34" s="1309"/>
      <c r="AG34" s="1309"/>
      <c r="AH34" s="1309"/>
      <c r="AI34" s="1309"/>
      <c r="AJ34" s="1309"/>
      <c r="AK34" s="1312"/>
    </row>
    <row r="35" spans="1:37" s="345" customFormat="1" ht="12.75" customHeight="1" x14ac:dyDescent="0.25">
      <c r="A35" s="386"/>
      <c r="B35" s="385"/>
      <c r="C35" s="385"/>
      <c r="D35" s="385"/>
      <c r="E35" s="385"/>
      <c r="F35" s="385"/>
      <c r="G35" s="384"/>
      <c r="H35" s="384"/>
      <c r="I35" s="384"/>
      <c r="J35" s="384"/>
      <c r="K35" s="383"/>
      <c r="L35" s="1308"/>
      <c r="M35" s="1309"/>
      <c r="N35" s="1309"/>
      <c r="O35" s="1309"/>
      <c r="P35" s="1309"/>
      <c r="Q35" s="1309"/>
      <c r="R35" s="1309"/>
      <c r="S35" s="1309"/>
      <c r="T35" s="1310"/>
      <c r="U35" s="1308"/>
      <c r="V35" s="1309"/>
      <c r="W35" s="1309"/>
      <c r="X35" s="1309"/>
      <c r="Y35" s="1309"/>
      <c r="Z35" s="1309"/>
      <c r="AA35" s="1309"/>
      <c r="AB35" s="1310"/>
      <c r="AC35" s="1308"/>
      <c r="AD35" s="1309"/>
      <c r="AE35" s="1309"/>
      <c r="AF35" s="1309"/>
      <c r="AG35" s="1309"/>
      <c r="AH35" s="1309"/>
      <c r="AI35" s="1309"/>
      <c r="AJ35" s="1309"/>
      <c r="AK35" s="1312"/>
    </row>
    <row r="36" spans="1:37" s="345" customFormat="1" ht="12.75" customHeight="1" x14ac:dyDescent="0.25">
      <c r="A36" s="357" t="s">
        <v>1717</v>
      </c>
      <c r="B36" s="356"/>
      <c r="C36" s="356"/>
      <c r="D36" s="356"/>
      <c r="E36" s="356"/>
      <c r="F36" s="356"/>
      <c r="G36" s="382"/>
      <c r="H36" s="382"/>
      <c r="I36" s="382"/>
      <c r="J36" s="382"/>
      <c r="K36" s="381"/>
      <c r="L36" s="380"/>
      <c r="M36" s="380"/>
      <c r="N36" s="380"/>
      <c r="O36" s="380"/>
      <c r="P36" s="380"/>
      <c r="Q36" s="380"/>
      <c r="R36" s="380"/>
      <c r="S36" s="356"/>
      <c r="T36" s="378"/>
      <c r="U36" s="379"/>
      <c r="V36" s="379"/>
      <c r="W36" s="379"/>
      <c r="X36" s="379"/>
      <c r="Y36" s="379"/>
      <c r="Z36" s="353"/>
      <c r="AA36" s="379"/>
      <c r="AB36" s="378"/>
      <c r="AC36" s="377"/>
      <c r="AD36" s="379"/>
      <c r="AE36" s="379"/>
      <c r="AF36" s="379"/>
      <c r="AG36" s="379"/>
      <c r="AH36" s="379"/>
      <c r="AI36" s="379"/>
      <c r="AJ36" s="379"/>
      <c r="AK36" s="720"/>
    </row>
    <row r="37" spans="1:37" s="345" customFormat="1" ht="19.5" customHeight="1" x14ac:dyDescent="0.25">
      <c r="A37" s="374" t="e">
        <f>IF('Notes-SK Cover sheet'!A37="","",'Notes-SK Cover sheet'!A37)</f>
        <v>#REF!</v>
      </c>
      <c r="B37" s="373" t="e">
        <f>IF('Notes-SK Cover sheet'!B37="","",'Notes-SK Cover sheet'!B37)</f>
        <v>#REF!</v>
      </c>
      <c r="C37" s="372" t="str">
        <f>IF('Notes-SK Cover sheet'!C37="","",'Notes-SK Cover sheet'!C37)</f>
        <v>.</v>
      </c>
      <c r="D37" s="373" t="e">
        <f>IF('Notes-SK Cover sheet'!D37="","",'Notes-SK Cover sheet'!D37)</f>
        <v>#REF!</v>
      </c>
      <c r="E37" s="373" t="e">
        <f>IF('Notes-SK Cover sheet'!E37="","",'Notes-SK Cover sheet'!E37)</f>
        <v>#REF!</v>
      </c>
      <c r="F37" s="372" t="str">
        <f>IF('Notes-SK Cover sheet'!F37="","",'Notes-SK Cover sheet'!F37)</f>
        <v>.</v>
      </c>
      <c r="G37" s="371" t="e">
        <f>IF('Notes-SK Cover sheet'!G37="","",'Notes-SK Cover sheet'!G37)</f>
        <v>#REF!</v>
      </c>
      <c r="H37" s="371" t="e">
        <f>IF('Notes-SK Cover sheet'!H37="","",'Notes-SK Cover sheet'!H37)</f>
        <v>#REF!</v>
      </c>
      <c r="I37" s="371" t="e">
        <f>IF('Notes-SK Cover sheet'!I37="","",'Notes-SK Cover sheet'!I37)</f>
        <v>#REF!</v>
      </c>
      <c r="J37" s="371" t="e">
        <f>IF('Notes-SK Cover sheet'!J37="","",'Notes-SK Cover sheet'!J37)</f>
        <v>#REF!</v>
      </c>
      <c r="K37" s="370"/>
      <c r="L37" s="369"/>
      <c r="M37" s="368"/>
      <c r="N37" s="368"/>
      <c r="O37" s="368"/>
      <c r="P37" s="368"/>
      <c r="Q37" s="368"/>
      <c r="R37" s="368"/>
      <c r="S37" s="368"/>
      <c r="T37" s="367"/>
      <c r="U37" s="369"/>
      <c r="V37" s="368"/>
      <c r="W37" s="368"/>
      <c r="X37" s="368"/>
      <c r="Y37" s="368"/>
      <c r="Z37" s="368"/>
      <c r="AA37" s="368"/>
      <c r="AB37" s="367"/>
      <c r="AC37" s="353"/>
      <c r="AD37" s="353"/>
      <c r="AE37" s="353"/>
      <c r="AF37" s="353"/>
      <c r="AG37" s="353"/>
      <c r="AH37" s="353"/>
      <c r="AI37" s="353"/>
      <c r="AJ37" s="353"/>
      <c r="AK37" s="352"/>
    </row>
    <row r="38" spans="1:37" s="351" customFormat="1" ht="12.75" customHeight="1" thickBot="1" x14ac:dyDescent="0.3">
      <c r="A38" s="366"/>
      <c r="B38" s="365"/>
      <c r="C38" s="365"/>
      <c r="D38" s="365"/>
      <c r="E38" s="365"/>
      <c r="F38" s="365"/>
      <c r="G38" s="365"/>
      <c r="H38" s="365"/>
      <c r="I38" s="365"/>
      <c r="J38" s="365"/>
      <c r="K38" s="364"/>
      <c r="L38" s="1313" t="e">
        <f>IF('Notes-SK Cover sheet'!L38="","",'Notes-SK Cover sheet'!L38)</f>
        <v>#REF!</v>
      </c>
      <c r="M38" s="1314" t="str">
        <f>IF('Notes-SK Cover sheet'!M38="","",'Notes-SK Cover sheet'!M38)</f>
        <v/>
      </c>
      <c r="N38" s="1314" t="str">
        <f>IF('Notes-SK Cover sheet'!N38="","",'Notes-SK Cover sheet'!N38)</f>
        <v/>
      </c>
      <c r="O38" s="1314" t="str">
        <f>IF('Notes-SK Cover sheet'!O38="","",'Notes-SK Cover sheet'!O38)</f>
        <v/>
      </c>
      <c r="P38" s="1314" t="str">
        <f>IF('Notes-SK Cover sheet'!P38="","",'Notes-SK Cover sheet'!P38)</f>
        <v/>
      </c>
      <c r="Q38" s="1314" t="str">
        <f>IF('Notes-SK Cover sheet'!Q38="","",'Notes-SK Cover sheet'!Q38)</f>
        <v/>
      </c>
      <c r="R38" s="1314" t="str">
        <f>IF('Notes-SK Cover sheet'!R38="","",'Notes-SK Cover sheet'!R38)</f>
        <v/>
      </c>
      <c r="S38" s="1314" t="str">
        <f>IF('Notes-SK Cover sheet'!S38="","",'Notes-SK Cover sheet'!S38)</f>
        <v/>
      </c>
      <c r="T38" s="1315" t="str">
        <f>IF('Notes-SK Cover sheet'!T38="","",'Notes-SK Cover sheet'!T38)</f>
        <v/>
      </c>
      <c r="U38" s="1313" t="e">
        <f>IF('Notes-SK Cover sheet'!U38="","",'Notes-SK Cover sheet'!U38)</f>
        <v>#REF!</v>
      </c>
      <c r="V38" s="1314" t="str">
        <f>IF('Notes-SK Cover sheet'!V38="","",'Notes-SK Cover sheet'!V38)</f>
        <v/>
      </c>
      <c r="W38" s="1314" t="str">
        <f>IF('Notes-SK Cover sheet'!W38="","",'Notes-SK Cover sheet'!W38)</f>
        <v/>
      </c>
      <c r="X38" s="1314" t="str">
        <f>IF('Notes-SK Cover sheet'!X38="","",'Notes-SK Cover sheet'!X38)</f>
        <v/>
      </c>
      <c r="Y38" s="1314" t="str">
        <f>IF('Notes-SK Cover sheet'!Y38="","",'Notes-SK Cover sheet'!Y38)</f>
        <v/>
      </c>
      <c r="Z38" s="1314" t="str">
        <f>IF('Notes-SK Cover sheet'!Z38="","",'Notes-SK Cover sheet'!Z38)</f>
        <v/>
      </c>
      <c r="AA38" s="1314" t="str">
        <f>IF('Notes-SK Cover sheet'!AA38="","",'Notes-SK Cover sheet'!AA38)</f>
        <v/>
      </c>
      <c r="AB38" s="1315" t="str">
        <f>IF('Notes-SK Cover sheet'!AB38="","",'Notes-SK Cover sheet'!AB38)</f>
        <v/>
      </c>
      <c r="AC38" s="1316" t="e">
        <f>IF('Notes-SK Cover sheet'!AC38="","",'Notes-SK Cover sheet'!AC38)</f>
        <v>#REF!</v>
      </c>
      <c r="AD38" s="1314" t="str">
        <f>IF('Notes-SK Cover sheet'!AD38="","",'Notes-SK Cover sheet'!AD38)</f>
        <v/>
      </c>
      <c r="AE38" s="1314" t="str">
        <f>IF('Notes-SK Cover sheet'!AE38="","",'Notes-SK Cover sheet'!AE38)</f>
        <v/>
      </c>
      <c r="AF38" s="1314" t="str">
        <f>IF('Notes-SK Cover sheet'!AF38="","",'Notes-SK Cover sheet'!AF38)</f>
        <v/>
      </c>
      <c r="AG38" s="1314" t="str">
        <f>IF('Notes-SK Cover sheet'!AG38="","",'Notes-SK Cover sheet'!AG38)</f>
        <v/>
      </c>
      <c r="AH38" s="1314" t="str">
        <f>IF('Notes-SK Cover sheet'!AH38="","",'Notes-SK Cover sheet'!AH38)</f>
        <v/>
      </c>
      <c r="AI38" s="1314" t="str">
        <f>IF('Notes-SK Cover sheet'!AI38="","",'Notes-SK Cover sheet'!AI38)</f>
        <v/>
      </c>
      <c r="AJ38" s="1314" t="str">
        <f>IF('Notes-SK Cover sheet'!AJ38="","",'Notes-SK Cover sheet'!AJ38)</f>
        <v/>
      </c>
      <c r="AK38" s="1317" t="str">
        <f>IF('Notes-SK Cover sheet'!AK38="","",'Notes-SK Cover sheet'!AK38)</f>
        <v/>
      </c>
    </row>
    <row r="39" spans="1:37" s="351" customFormat="1" x14ac:dyDescent="0.25">
      <c r="W39" s="346"/>
      <c r="X39" s="346"/>
      <c r="Y39" s="346"/>
      <c r="Z39" s="346"/>
      <c r="AA39" s="346"/>
      <c r="AB39" s="346"/>
      <c r="AC39" s="346"/>
      <c r="AD39" s="346"/>
      <c r="AE39" s="346"/>
      <c r="AF39" s="346"/>
      <c r="AG39" s="346"/>
      <c r="AH39" s="346"/>
      <c r="AI39" s="346"/>
      <c r="AJ39" s="346"/>
      <c r="AK39" s="346"/>
    </row>
    <row r="40" spans="1:37" s="351" customFormat="1" x14ac:dyDescent="0.25">
      <c r="W40" s="346"/>
      <c r="X40" s="346"/>
      <c r="Y40" s="346"/>
      <c r="Z40" s="346"/>
      <c r="AA40" s="346"/>
      <c r="AB40" s="346"/>
      <c r="AC40" s="346"/>
      <c r="AD40" s="346"/>
      <c r="AE40" s="346"/>
      <c r="AF40" s="346"/>
      <c r="AG40" s="346"/>
      <c r="AH40" s="346"/>
      <c r="AI40" s="346"/>
      <c r="AJ40" s="346"/>
      <c r="AK40" s="346"/>
    </row>
    <row r="41" spans="1:37" s="351" customFormat="1" x14ac:dyDescent="0.25">
      <c r="W41" s="346"/>
      <c r="X41" s="346"/>
      <c r="Y41" s="346"/>
      <c r="Z41" s="346"/>
      <c r="AA41" s="346"/>
      <c r="AB41" s="346"/>
      <c r="AC41" s="346"/>
      <c r="AD41" s="346"/>
      <c r="AE41" s="346"/>
      <c r="AF41" s="346"/>
      <c r="AG41" s="346"/>
      <c r="AH41" s="346"/>
      <c r="AI41" s="346"/>
      <c r="AJ41" s="346"/>
      <c r="AK41" s="346"/>
    </row>
    <row r="42" spans="1:37" ht="13.5" thickBot="1" x14ac:dyDescent="0.3">
      <c r="W42" s="346"/>
      <c r="X42" s="346"/>
      <c r="Y42" s="346"/>
      <c r="Z42" s="346"/>
      <c r="AA42" s="346"/>
      <c r="AB42" s="346"/>
      <c r="AC42" s="346"/>
      <c r="AD42" s="346"/>
      <c r="AE42" s="346"/>
      <c r="AF42" s="346"/>
      <c r="AG42" s="346"/>
      <c r="AH42" s="346"/>
      <c r="AI42" s="346"/>
      <c r="AJ42" s="346"/>
      <c r="AK42" s="346"/>
    </row>
    <row r="43" spans="1:37" s="351" customFormat="1" x14ac:dyDescent="0.25">
      <c r="B43" s="363" t="s">
        <v>1393</v>
      </c>
      <c r="C43" s="362"/>
      <c r="D43" s="362"/>
      <c r="E43" s="362"/>
      <c r="F43" s="362"/>
      <c r="G43" s="362"/>
      <c r="H43" s="362"/>
      <c r="I43" s="362"/>
      <c r="J43" s="362"/>
      <c r="K43" s="362"/>
      <c r="L43" s="362"/>
      <c r="M43" s="362"/>
      <c r="N43" s="362"/>
      <c r="O43" s="362"/>
      <c r="P43" s="362"/>
      <c r="Q43" s="362"/>
      <c r="R43" s="362"/>
      <c r="S43" s="362"/>
      <c r="T43" s="362"/>
      <c r="U43" s="362"/>
      <c r="V43" s="362"/>
      <c r="W43" s="361"/>
      <c r="X43" s="361"/>
      <c r="Y43" s="361"/>
      <c r="Z43" s="361"/>
      <c r="AA43" s="361"/>
      <c r="AB43" s="361"/>
      <c r="AC43" s="361"/>
      <c r="AD43" s="361"/>
      <c r="AE43" s="361"/>
      <c r="AF43" s="361"/>
      <c r="AG43" s="361"/>
      <c r="AH43" s="361"/>
      <c r="AI43" s="361"/>
      <c r="AJ43" s="360"/>
      <c r="AK43" s="346"/>
    </row>
    <row r="44" spans="1:37"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7" x14ac:dyDescent="0.25">
      <c r="B45" s="359"/>
      <c r="C45" s="717"/>
      <c r="D45" s="717"/>
      <c r="E45" s="717"/>
      <c r="F45" s="717"/>
      <c r="G45" s="717"/>
      <c r="H45" s="717"/>
      <c r="I45" s="717"/>
      <c r="J45" s="717"/>
      <c r="K45" s="717"/>
      <c r="L45" s="717"/>
      <c r="M45" s="717"/>
      <c r="N45" s="717"/>
      <c r="O45" s="717"/>
      <c r="P45" s="717"/>
      <c r="Q45" s="717"/>
      <c r="R45" s="717"/>
      <c r="S45" s="717"/>
      <c r="T45" s="717"/>
      <c r="U45" s="717"/>
      <c r="V45" s="717"/>
      <c r="W45" s="353"/>
      <c r="X45" s="353"/>
      <c r="Y45" s="353"/>
      <c r="Z45" s="353"/>
      <c r="AA45" s="353"/>
      <c r="AB45" s="353"/>
      <c r="AC45" s="353"/>
      <c r="AD45" s="353"/>
      <c r="AE45" s="353"/>
      <c r="AF45" s="353"/>
      <c r="AG45" s="353"/>
      <c r="AH45" s="353"/>
      <c r="AI45" s="353"/>
      <c r="AJ45" s="352"/>
      <c r="AK45" s="346"/>
    </row>
    <row r="46" spans="1:37"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37"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37"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2:37" s="345" customFormat="1" ht="13.5" thickBot="1" x14ac:dyDescent="0.3">
      <c r="B53" s="350"/>
      <c r="C53" s="349"/>
      <c r="D53" s="349"/>
      <c r="E53" s="349"/>
      <c r="F53" s="349"/>
      <c r="G53" s="349" t="s">
        <v>1394</v>
      </c>
      <c r="H53" s="349"/>
      <c r="I53" s="349"/>
      <c r="J53" s="349"/>
      <c r="K53" s="349"/>
      <c r="L53" s="349"/>
      <c r="M53" s="349"/>
      <c r="N53" s="349"/>
      <c r="O53" s="349"/>
      <c r="P53" s="349"/>
      <c r="Q53" s="349"/>
      <c r="R53" s="349"/>
      <c r="S53" s="349"/>
      <c r="T53" s="349"/>
      <c r="U53" s="349" t="s">
        <v>1395</v>
      </c>
      <c r="V53" s="349"/>
      <c r="W53" s="348"/>
      <c r="X53" s="348"/>
      <c r="Y53" s="348"/>
      <c r="Z53" s="348"/>
      <c r="AA53" s="348"/>
      <c r="AB53" s="348"/>
      <c r="AC53" s="348"/>
      <c r="AD53" s="348"/>
      <c r="AE53" s="348"/>
      <c r="AF53" s="348"/>
      <c r="AG53" s="348"/>
      <c r="AH53" s="348"/>
      <c r="AI53" s="348"/>
      <c r="AJ53" s="347"/>
      <c r="AK53" s="346"/>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000"/>
    <outlinePr summaryBelow="0" summaryRight="0"/>
  </sheetPr>
  <dimension ref="A1:AL55"/>
  <sheetViews>
    <sheetView showGridLines="0" view="pageBreakPreview" zoomScaleNormal="100" zoomScaleSheetLayoutView="100" workbookViewId="0">
      <selection activeCell="X2" sqref="X2"/>
    </sheetView>
  </sheetViews>
  <sheetFormatPr defaultColWidth="9.140625" defaultRowHeight="12.75" x14ac:dyDescent="0.25"/>
  <cols>
    <col min="1" max="13" width="2.5703125" style="856" customWidth="1"/>
    <col min="14" max="14" width="3" style="856" customWidth="1"/>
    <col min="15" max="15" width="2.5703125" style="856" customWidth="1"/>
    <col min="16" max="16" width="3.5703125" style="856" customWidth="1"/>
    <col min="17" max="17" width="4.7109375" style="856" customWidth="1"/>
    <col min="18" max="36" width="2.5703125" style="856" customWidth="1"/>
    <col min="37" max="37" width="2.85546875" style="856" customWidth="1"/>
    <col min="38" max="38" width="1.85546875" style="856" customWidth="1"/>
    <col min="39" max="45" width="2.5703125" style="856" customWidth="1"/>
    <col min="46" max="46" width="7.7109375" style="856" customWidth="1"/>
    <col min="47" max="61" width="2.5703125" style="856" customWidth="1"/>
    <col min="62" max="16384" width="9.140625" style="856"/>
  </cols>
  <sheetData>
    <row r="1" spans="1:37" s="454" customFormat="1" ht="9.75" x14ac:dyDescent="0.25">
      <c r="C1" s="455" t="s">
        <v>1734</v>
      </c>
    </row>
    <row r="2" spans="1:37" s="351" customFormat="1" ht="21" customHeight="1" x14ac:dyDescent="0.25">
      <c r="C2" s="453" t="s">
        <v>1735</v>
      </c>
      <c r="D2" s="452"/>
      <c r="E2" s="452"/>
      <c r="F2" s="452"/>
      <c r="G2" s="452"/>
      <c r="H2" s="452"/>
      <c r="I2" s="452"/>
      <c r="J2" s="451"/>
      <c r="P2" s="450" t="s">
        <v>1925</v>
      </c>
    </row>
    <row r="3" spans="1:37" ht="13.5" thickBot="1" x14ac:dyDescent="0.3">
      <c r="O3" s="886" t="s">
        <v>1926</v>
      </c>
      <c r="P3" s="887"/>
      <c r="Q3" s="864"/>
      <c r="R3" s="864"/>
      <c r="S3" s="864"/>
      <c r="T3" s="864"/>
      <c r="U3" s="864"/>
      <c r="V3" s="864"/>
      <c r="W3" s="864"/>
      <c r="X3" s="864"/>
    </row>
    <row r="4" spans="1:37" ht="28.5" customHeight="1" thickBot="1" x14ac:dyDescent="0.3">
      <c r="M4" s="862" t="s">
        <v>1494</v>
      </c>
      <c r="N4" s="863"/>
      <c r="O4" s="863"/>
      <c r="P4" s="863"/>
      <c r="Q4" s="448" t="e">
        <f>+MID(#REF!,1,1)</f>
        <v>#REF!</v>
      </c>
      <c r="R4" s="448" t="e">
        <f>+MID(#REF!,2,1)</f>
        <v>#REF!</v>
      </c>
      <c r="S4" s="448" t="s">
        <v>953</v>
      </c>
      <c r="T4" s="448" t="e">
        <f>LEFT(#REF!,1)</f>
        <v>#REF!</v>
      </c>
      <c r="U4" s="448" t="e">
        <f>RIGHT(#REF!,1)</f>
        <v>#REF!</v>
      </c>
      <c r="V4" s="448" t="s">
        <v>953</v>
      </c>
      <c r="W4" s="448" t="e">
        <f>+LEFT(#REF!,1)</f>
        <v>#REF!</v>
      </c>
      <c r="X4" s="448" t="e">
        <f>+MID(#REF!,2,1)</f>
        <v>#REF!</v>
      </c>
      <c r="Y4" s="448" t="e">
        <f>+MID(#REF!,3,1)</f>
        <v>#REF!</v>
      </c>
      <c r="Z4" s="762" t="e">
        <f>+MID(#REF!,4,1)</f>
        <v>#REF!</v>
      </c>
    </row>
    <row r="5" spans="1:37" ht="6" customHeight="1" thickBot="1" x14ac:dyDescent="0.3"/>
    <row r="6" spans="1:37" s="441" customFormat="1" ht="14.25" customHeight="1" x14ac:dyDescent="0.25">
      <c r="A6" s="444" t="s">
        <v>1496</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441" customFormat="1" ht="14.25" customHeight="1" x14ac:dyDescent="0.25">
      <c r="A7" s="656" t="s">
        <v>1497</v>
      </c>
      <c r="B7" s="657"/>
      <c r="C7" s="657"/>
      <c r="D7" s="657"/>
      <c r="E7" s="657"/>
      <c r="F7" s="657"/>
      <c r="G7" s="657"/>
      <c r="H7" s="657"/>
      <c r="I7" s="657"/>
      <c r="J7" s="657"/>
      <c r="K7" s="657"/>
      <c r="L7" s="657"/>
      <c r="M7" s="657"/>
      <c r="N7" s="657"/>
      <c r="O7" s="657"/>
      <c r="P7" s="657"/>
      <c r="Q7" s="657"/>
      <c r="R7" s="657"/>
      <c r="S7" s="657"/>
      <c r="T7" s="657"/>
      <c r="U7" s="657"/>
      <c r="V7" s="657"/>
      <c r="W7" s="657"/>
      <c r="X7" s="657"/>
      <c r="Y7" s="657"/>
      <c r="Z7" s="657"/>
      <c r="AA7" s="657"/>
      <c r="AB7" s="657"/>
      <c r="AC7" s="657"/>
      <c r="AD7" s="657"/>
      <c r="AE7" s="657"/>
      <c r="AF7" s="657"/>
      <c r="AG7" s="657"/>
      <c r="AH7" s="657"/>
      <c r="AI7" s="657"/>
      <c r="AJ7" s="657"/>
      <c r="AK7" s="658"/>
    </row>
    <row r="8" spans="1:37" s="345" customFormat="1" ht="15" customHeight="1" x14ac:dyDescent="0.25">
      <c r="A8" s="659" t="s">
        <v>1498</v>
      </c>
      <c r="B8" s="356"/>
      <c r="C8" s="356"/>
      <c r="D8" s="356"/>
      <c r="E8" s="356"/>
      <c r="F8" s="356"/>
      <c r="G8" s="356"/>
      <c r="H8" s="356"/>
      <c r="I8" s="356"/>
      <c r="J8" s="356"/>
      <c r="K8" s="356"/>
      <c r="L8" s="356"/>
      <c r="M8" s="356"/>
      <c r="N8" s="356"/>
      <c r="O8" s="356"/>
      <c r="P8" s="356"/>
      <c r="Q8" s="356"/>
      <c r="R8" s="356"/>
      <c r="S8" s="440"/>
      <c r="T8" s="356"/>
      <c r="U8" s="356"/>
      <c r="V8" s="356"/>
      <c r="W8" s="356"/>
      <c r="X8" s="356"/>
      <c r="Y8" s="356"/>
      <c r="Z8" s="356"/>
      <c r="AA8" s="356"/>
      <c r="AB8" s="356"/>
      <c r="AC8" s="356"/>
      <c r="AD8" s="356"/>
      <c r="AE8" s="356"/>
      <c r="AF8" s="356"/>
      <c r="AG8" s="356"/>
      <c r="AH8" s="356"/>
      <c r="AI8" s="356"/>
      <c r="AJ8" s="356"/>
      <c r="AK8" s="440"/>
    </row>
    <row r="9" spans="1:37" s="436" customFormat="1" ht="18" customHeight="1" thickBot="1" x14ac:dyDescent="0.3">
      <c r="A9" s="439" t="s">
        <v>957</v>
      </c>
      <c r="B9" s="438"/>
      <c r="C9" s="438"/>
      <c r="D9" s="438"/>
      <c r="E9" s="439"/>
      <c r="F9" s="438"/>
      <c r="G9" s="438"/>
      <c r="H9" s="438"/>
      <c r="I9" s="438"/>
      <c r="J9" s="438"/>
      <c r="K9" s="438"/>
      <c r="L9" s="438"/>
      <c r="M9" s="438"/>
      <c r="N9" s="438"/>
      <c r="O9" s="438"/>
      <c r="P9" s="438"/>
      <c r="Q9" s="438"/>
      <c r="R9" s="438"/>
      <c r="S9" s="437"/>
      <c r="T9" s="438"/>
      <c r="U9" s="438"/>
      <c r="V9" s="438"/>
      <c r="W9" s="438"/>
      <c r="X9" s="438"/>
      <c r="Y9" s="438"/>
      <c r="Z9" s="438"/>
      <c r="AA9" s="438"/>
      <c r="AB9" s="438"/>
      <c r="AC9" s="438"/>
      <c r="AD9" s="438"/>
      <c r="AE9" s="438"/>
      <c r="AF9" s="438"/>
      <c r="AG9" s="438"/>
      <c r="AH9" s="438"/>
      <c r="AI9" s="438"/>
      <c r="AJ9" s="438"/>
      <c r="AK9" s="437"/>
    </row>
    <row r="10" spans="1:37" s="416" customFormat="1" ht="3.75" customHeight="1" thickBot="1" x14ac:dyDescent="0.3"/>
    <row r="11" spans="1:37" s="416" customFormat="1" ht="14.25" customHeight="1" x14ac:dyDescent="0.25">
      <c r="A11" s="418" t="s">
        <v>1500</v>
      </c>
      <c r="B11" s="417"/>
      <c r="C11" s="417"/>
      <c r="D11" s="417"/>
      <c r="E11" s="417"/>
      <c r="F11" s="417"/>
      <c r="G11" s="417"/>
      <c r="H11" s="417"/>
      <c r="I11" s="361"/>
      <c r="J11" s="360"/>
      <c r="K11" s="434" t="s">
        <v>1501</v>
      </c>
      <c r="L11" s="417"/>
      <c r="M11" s="435"/>
      <c r="N11" s="435"/>
      <c r="O11" s="435"/>
      <c r="P11" s="417"/>
      <c r="Q11" s="866" t="s">
        <v>1928</v>
      </c>
      <c r="R11" s="867"/>
      <c r="S11" s="868"/>
      <c r="T11" s="867"/>
      <c r="U11" s="867"/>
      <c r="V11" s="869"/>
      <c r="W11" s="858"/>
      <c r="X11" s="417"/>
      <c r="Y11" s="417"/>
      <c r="Z11" s="417"/>
      <c r="AA11" s="417"/>
      <c r="AB11" s="417"/>
      <c r="AC11" s="417"/>
      <c r="AD11" s="434" t="s">
        <v>1502</v>
      </c>
      <c r="AE11" s="434"/>
      <c r="AF11" s="434"/>
      <c r="AG11" s="434" t="s">
        <v>1503</v>
      </c>
      <c r="AH11" s="417"/>
      <c r="AI11" s="417"/>
      <c r="AJ11" s="417"/>
      <c r="AK11" s="433"/>
    </row>
    <row r="12" spans="1:37" s="416" customFormat="1" ht="19.5" customHeight="1" x14ac:dyDescent="0.2">
      <c r="A12" s="430" t="e">
        <f>LEFT(#REF!,1)</f>
        <v>#REF!</v>
      </c>
      <c r="B12" s="395" t="e">
        <f>MID(#REF!,2,1)</f>
        <v>#REF!</v>
      </c>
      <c r="C12" s="395" t="e">
        <f>MID(#REF!,3,1)</f>
        <v>#REF!</v>
      </c>
      <c r="D12" s="395" t="e">
        <f>MID(#REF!,4,1)</f>
        <v>#REF!</v>
      </c>
      <c r="E12" s="395" t="e">
        <f>MID(#REF!,5,1)</f>
        <v>#REF!</v>
      </c>
      <c r="F12" s="395" t="e">
        <f>MID(#REF!,6,1)</f>
        <v>#REF!</v>
      </c>
      <c r="G12" s="395" t="e">
        <f>MID(#REF!,7,1)</f>
        <v>#REF!</v>
      </c>
      <c r="H12" s="395" t="e">
        <f>MID(#REF!,8,1)</f>
        <v>#REF!</v>
      </c>
      <c r="I12" s="395" t="e">
        <f>MID(#REF!,9,1)</f>
        <v>#REF!</v>
      </c>
      <c r="J12" s="402" t="e">
        <f>MID(#REF!,10,1)</f>
        <v>#REF!</v>
      </c>
      <c r="K12" s="353"/>
      <c r="L12" s="419"/>
      <c r="M12" s="419"/>
      <c r="N12" s="419"/>
      <c r="O12" s="419"/>
      <c r="P12" s="419"/>
      <c r="Q12" s="419"/>
      <c r="R12" s="419"/>
      <c r="S12" s="419"/>
      <c r="T12" s="419"/>
      <c r="U12" s="419"/>
      <c r="V12" s="425"/>
      <c r="W12" s="859" t="s">
        <v>1504</v>
      </c>
      <c r="X12" s="424"/>
      <c r="Y12" s="419"/>
      <c r="Z12" s="419"/>
      <c r="AA12" s="419"/>
      <c r="AB12" s="424" t="s">
        <v>1505</v>
      </c>
      <c r="AC12" s="419"/>
      <c r="AD12" s="395" t="e">
        <f>MID(#REF!,1,1)</f>
        <v>#REF!</v>
      </c>
      <c r="AE12" s="395" t="e">
        <f>MID(#REF!,2,1)</f>
        <v>#REF!</v>
      </c>
      <c r="AF12" s="395"/>
      <c r="AG12" s="395" t="e">
        <f>MID(#REF!,1,1)</f>
        <v>#REF!</v>
      </c>
      <c r="AH12" s="395" t="e">
        <f>MID(#REF!,2,1)</f>
        <v>#REF!</v>
      </c>
      <c r="AI12" s="395" t="e">
        <f>MID(#REF!,3,1)</f>
        <v>#REF!</v>
      </c>
      <c r="AJ12" s="395" t="e">
        <f>MID(#REF!,4,1)</f>
        <v>#REF!</v>
      </c>
      <c r="AK12" s="425"/>
    </row>
    <row r="13" spans="1:37" s="416" customFormat="1" ht="19.5" customHeight="1" thickBot="1" x14ac:dyDescent="0.3">
      <c r="A13" s="357" t="s">
        <v>1506</v>
      </c>
      <c r="B13" s="419"/>
      <c r="C13" s="419"/>
      <c r="D13" s="419"/>
      <c r="E13" s="419"/>
      <c r="F13" s="419"/>
      <c r="G13" s="419"/>
      <c r="H13" s="353"/>
      <c r="I13" s="353"/>
      <c r="J13" s="352"/>
      <c r="K13" s="353"/>
      <c r="L13" s="432" t="e">
        <f>IF(#REF!="x","x"," ")</f>
        <v>#REF!</v>
      </c>
      <c r="M13" s="424" t="s">
        <v>1507</v>
      </c>
      <c r="N13" s="426"/>
      <c r="O13" s="426"/>
      <c r="P13" s="426"/>
      <c r="Q13" s="426"/>
      <c r="R13" s="432" t="e">
        <f>IF(#REF!="x","x"," ")</f>
        <v>#REF!</v>
      </c>
      <c r="S13" s="424" t="s">
        <v>1929</v>
      </c>
      <c r="T13" s="419"/>
      <c r="U13" s="419"/>
      <c r="V13" s="425"/>
      <c r="W13" s="431"/>
      <c r="X13" s="421"/>
      <c r="Y13" s="421"/>
      <c r="Z13" s="421"/>
      <c r="AA13" s="421"/>
      <c r="AB13" s="420" t="s">
        <v>1509</v>
      </c>
      <c r="AC13" s="421"/>
      <c r="AD13" s="393" t="e">
        <f>MID(#REF!,1,1)</f>
        <v>#REF!</v>
      </c>
      <c r="AE13" s="393" t="e">
        <f>MID(#REF!,2,1)</f>
        <v>#REF!</v>
      </c>
      <c r="AF13" s="393"/>
      <c r="AG13" s="393" t="e">
        <f>MID(#REF!,1,1)</f>
        <v>#REF!</v>
      </c>
      <c r="AH13" s="393" t="e">
        <f>MID(#REF!,2,1)</f>
        <v>#REF!</v>
      </c>
      <c r="AI13" s="393" t="e">
        <f>MID(#REF!,3,1)</f>
        <v>#REF!</v>
      </c>
      <c r="AJ13" s="393" t="e">
        <f>MID(#REF!,4,1)</f>
        <v>#REF!</v>
      </c>
      <c r="AK13" s="422"/>
    </row>
    <row r="14" spans="1:37" s="416" customFormat="1" ht="19.5" customHeight="1" x14ac:dyDescent="0.2">
      <c r="A14" s="430" t="e">
        <f>LEFT(#REF!,1)</f>
        <v>#REF!</v>
      </c>
      <c r="B14" s="395" t="e">
        <f>MID(#REF!,2,1)</f>
        <v>#REF!</v>
      </c>
      <c r="C14" s="395" t="e">
        <f>MID(#REF!,3,1)</f>
        <v>#REF!</v>
      </c>
      <c r="D14" s="395" t="e">
        <f>MID(#REF!,4,1)</f>
        <v>#REF!</v>
      </c>
      <c r="E14" s="395" t="e">
        <f>MID(#REF!,5,1)</f>
        <v>#REF!</v>
      </c>
      <c r="F14" s="395" t="e">
        <f>MID(#REF!,6,1)</f>
        <v>#REF!</v>
      </c>
      <c r="G14" s="395" t="e">
        <f>MID(#REF!,7,1)</f>
        <v>#REF!</v>
      </c>
      <c r="H14" s="395" t="e">
        <f>MID(#REF!,8,1)</f>
        <v>#REF!</v>
      </c>
      <c r="I14" s="353"/>
      <c r="J14" s="352"/>
      <c r="K14" s="353"/>
      <c r="L14" s="428" t="e">
        <f>IF(#REF!="x","x", "")</f>
        <v>#REF!</v>
      </c>
      <c r="M14" s="424" t="s">
        <v>1510</v>
      </c>
      <c r="N14" s="426"/>
      <c r="O14" s="426"/>
      <c r="P14" s="426"/>
      <c r="Q14" s="426"/>
      <c r="R14" s="429" t="e">
        <f>IF(#REF!="x","x"," ")</f>
        <v>#REF!</v>
      </c>
      <c r="S14" s="424" t="s">
        <v>1930</v>
      </c>
      <c r="T14" s="419"/>
      <c r="U14" s="419"/>
      <c r="V14" s="425"/>
      <c r="W14" s="424"/>
      <c r="X14" s="419"/>
      <c r="Y14" s="356"/>
      <c r="Z14" s="353"/>
      <c r="AA14" s="353"/>
      <c r="AB14" s="426"/>
      <c r="AC14" s="353"/>
      <c r="AD14" s="428"/>
      <c r="AE14" s="428"/>
      <c r="AF14" s="428"/>
      <c r="AG14" s="428"/>
      <c r="AH14" s="428"/>
      <c r="AI14" s="428"/>
      <c r="AJ14" s="428"/>
      <c r="AK14" s="352"/>
    </row>
    <row r="15" spans="1:37" s="416" customFormat="1" ht="19.5" customHeight="1" x14ac:dyDescent="0.2">
      <c r="A15" s="357" t="s">
        <v>971</v>
      </c>
      <c r="B15" s="419"/>
      <c r="C15" s="419"/>
      <c r="D15" s="419"/>
      <c r="E15" s="419"/>
      <c r="F15" s="419"/>
      <c r="G15" s="419"/>
      <c r="H15" s="419"/>
      <c r="I15" s="353"/>
      <c r="J15" s="352"/>
      <c r="K15" s="353"/>
      <c r="L15" s="432" t="e">
        <f>IF(#REF!="x","x"," ")</f>
        <v>#REF!</v>
      </c>
      <c r="M15" s="865" t="s">
        <v>1927</v>
      </c>
      <c r="N15" s="426"/>
      <c r="O15" s="426"/>
      <c r="P15" s="426"/>
      <c r="Q15" s="426"/>
      <c r="R15" s="664" t="s">
        <v>1512</v>
      </c>
      <c r="T15" s="419"/>
      <c r="U15" s="419"/>
      <c r="V15" s="425"/>
      <c r="W15" s="424" t="s">
        <v>1513</v>
      </c>
      <c r="X15" s="419"/>
      <c r="Y15" s="356"/>
      <c r="Z15" s="353"/>
      <c r="AA15" s="353"/>
      <c r="AB15" s="424" t="s">
        <v>1505</v>
      </c>
      <c r="AC15" s="353"/>
      <c r="AD15" s="395" t="e">
        <f>MID(#REF!,1,1)</f>
        <v>#REF!</v>
      </c>
      <c r="AE15" s="395" t="e">
        <f>MID(#REF!,2,1)</f>
        <v>#REF!</v>
      </c>
      <c r="AF15" s="395"/>
      <c r="AG15" s="395" t="e">
        <f>MID(#REF!,1,1)</f>
        <v>#REF!</v>
      </c>
      <c r="AH15" s="395" t="e">
        <f>MID(#REF!,2,1)</f>
        <v>#REF!</v>
      </c>
      <c r="AI15" s="395" t="e">
        <f>MID(#REF!,3,1)</f>
        <v>#REF!</v>
      </c>
      <c r="AJ15" s="395" t="e">
        <f>MID(#REF!,4,1)</f>
        <v>#REF!</v>
      </c>
      <c r="AK15" s="352"/>
    </row>
    <row r="16" spans="1:37" s="416" customFormat="1" ht="19.5" customHeight="1" thickBot="1" x14ac:dyDescent="0.25">
      <c r="A16" s="423" t="e">
        <f>LEFT(#REF!,1)</f>
        <v>#REF!</v>
      </c>
      <c r="B16" s="348" t="e">
        <f>MID(#REF!,2,1)</f>
        <v>#REF!</v>
      </c>
      <c r="C16" s="421" t="s">
        <v>953</v>
      </c>
      <c r="D16" s="348" t="e">
        <f>MID(#REF!,3,1)</f>
        <v>#REF!</v>
      </c>
      <c r="E16" s="348" t="e">
        <f>MID(#REF!,4,1)</f>
        <v>#REF!</v>
      </c>
      <c r="F16" s="645" t="s">
        <v>953</v>
      </c>
      <c r="G16" s="348" t="e">
        <f>MID(#REF!,5,1)</f>
        <v>#REF!</v>
      </c>
      <c r="H16" s="348"/>
      <c r="I16" s="348"/>
      <c r="J16" s="347"/>
      <c r="K16" s="348"/>
      <c r="L16" s="763" t="e">
        <f>IF(#REF!="x","x", "")</f>
        <v>#REF!</v>
      </c>
      <c r="M16" s="420"/>
      <c r="N16" s="764"/>
      <c r="O16" s="764"/>
      <c r="P16" s="348"/>
      <c r="Q16" s="348"/>
      <c r="R16" s="348"/>
      <c r="S16" s="348"/>
      <c r="T16" s="421"/>
      <c r="U16" s="421"/>
      <c r="V16" s="422"/>
      <c r="W16" s="420"/>
      <c r="X16" s="421"/>
      <c r="Y16" s="349"/>
      <c r="Z16" s="348"/>
      <c r="AA16" s="348"/>
      <c r="AB16" s="420" t="s">
        <v>1509</v>
      </c>
      <c r="AC16" s="348"/>
      <c r="AD16" s="393" t="e">
        <f>MID(#REF!,1,1)</f>
        <v>#REF!</v>
      </c>
      <c r="AE16" s="393" t="e">
        <f>MID(#REF!,2,1)</f>
        <v>#REF!</v>
      </c>
      <c r="AF16" s="393"/>
      <c r="AG16" s="393" t="e">
        <f>MID(#REF!,1,1)</f>
        <v>#REF!</v>
      </c>
      <c r="AH16" s="393" t="e">
        <f>MID(#REF!,2,1)</f>
        <v>#REF!</v>
      </c>
      <c r="AI16" s="393" t="e">
        <f>MID(#REF!,3,1)</f>
        <v>#REF!</v>
      </c>
      <c r="AJ16" s="393" t="e">
        <f>MID(#REF!,4,1)</f>
        <v>#REF!</v>
      </c>
      <c r="AK16" s="347"/>
    </row>
    <row r="17" spans="1:37" s="416" customFormat="1" ht="3.75" customHeight="1" thickBot="1" x14ac:dyDescent="0.3">
      <c r="A17" s="419"/>
      <c r="B17" s="419"/>
      <c r="C17" s="419"/>
      <c r="D17" s="419"/>
      <c r="E17" s="419"/>
      <c r="F17" s="417"/>
      <c r="G17" s="419"/>
      <c r="H17" s="353"/>
      <c r="I17" s="353"/>
      <c r="J17" s="353"/>
      <c r="K17" s="353"/>
      <c r="L17" s="353"/>
      <c r="M17" s="353"/>
      <c r="N17" s="353"/>
      <c r="O17" s="353"/>
      <c r="P17" s="353"/>
      <c r="Q17" s="353"/>
      <c r="R17" s="353"/>
      <c r="S17" s="353"/>
      <c r="T17" s="419"/>
      <c r="U17" s="419"/>
      <c r="V17" s="353"/>
      <c r="W17" s="353"/>
      <c r="X17" s="353"/>
      <c r="Y17" s="353"/>
      <c r="Z17" s="353"/>
      <c r="AA17" s="353"/>
      <c r="AB17" s="353"/>
      <c r="AC17" s="353"/>
      <c r="AD17" s="353"/>
      <c r="AE17" s="353"/>
      <c r="AF17" s="353"/>
      <c r="AG17" s="353"/>
      <c r="AH17" s="353"/>
      <c r="AI17" s="353"/>
      <c r="AJ17" s="353"/>
      <c r="AK17" s="353"/>
    </row>
    <row r="18" spans="1:37" s="416" customFormat="1" ht="17.100000000000001" customHeight="1" x14ac:dyDescent="0.25">
      <c r="A18" s="870" t="s">
        <v>1931</v>
      </c>
      <c r="B18" s="867"/>
      <c r="C18" s="867"/>
      <c r="D18" s="867"/>
      <c r="E18" s="867"/>
      <c r="F18" s="867"/>
      <c r="G18" s="867"/>
      <c r="H18" s="868"/>
      <c r="I18" s="868"/>
      <c r="J18" s="868"/>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37" s="416" customFormat="1" ht="17.100000000000001" customHeight="1" x14ac:dyDescent="0.2">
      <c r="A19" s="766"/>
      <c r="B19" s="432" t="e">
        <f>IF(#REF!="x","x"," ")</f>
        <v>#REF!</v>
      </c>
      <c r="C19" s="865" t="s">
        <v>1932</v>
      </c>
      <c r="D19" s="871"/>
      <c r="E19" s="872"/>
      <c r="F19" s="872"/>
      <c r="G19" s="872"/>
      <c r="H19" s="353"/>
      <c r="I19" s="353"/>
      <c r="J19" s="353"/>
      <c r="K19" s="432" t="e">
        <f>IF(#REF!="x","x"," ")</f>
        <v>#REF!</v>
      </c>
      <c r="L19" s="865" t="s">
        <v>1933</v>
      </c>
      <c r="M19" s="873"/>
      <c r="N19" s="873"/>
      <c r="O19" s="873"/>
      <c r="P19" s="873"/>
      <c r="Q19" s="873"/>
      <c r="R19" s="873"/>
      <c r="S19" s="873"/>
      <c r="T19" s="872"/>
      <c r="U19" s="872"/>
      <c r="V19" s="872"/>
      <c r="W19" s="874" t="e">
        <f>IF(#REF!="x","x"," ")</f>
        <v>#REF!</v>
      </c>
      <c r="X19" s="865" t="s">
        <v>1934</v>
      </c>
      <c r="Y19" s="865"/>
      <c r="Z19" s="873"/>
      <c r="AA19" s="873"/>
      <c r="AB19" s="873"/>
      <c r="AC19" s="873"/>
      <c r="AD19" s="873"/>
      <c r="AE19" s="873"/>
      <c r="AF19" s="873"/>
      <c r="AG19" s="873"/>
      <c r="AH19" s="353"/>
      <c r="AI19" s="353"/>
      <c r="AJ19" s="353"/>
      <c r="AK19" s="352"/>
    </row>
    <row r="20" spans="1:37" s="416" customFormat="1" ht="17.100000000000001" customHeight="1" thickBot="1" x14ac:dyDescent="0.25">
      <c r="A20" s="767"/>
      <c r="B20" s="421"/>
      <c r="C20" s="875" t="s">
        <v>1935</v>
      </c>
      <c r="D20" s="876"/>
      <c r="E20" s="876"/>
      <c r="F20" s="876"/>
      <c r="G20" s="876"/>
      <c r="H20" s="348"/>
      <c r="I20" s="348"/>
      <c r="J20" s="348"/>
      <c r="K20" s="348"/>
      <c r="L20" s="875" t="s">
        <v>1935</v>
      </c>
      <c r="M20" s="877"/>
      <c r="N20" s="877"/>
      <c r="O20" s="877"/>
      <c r="P20" s="877"/>
      <c r="Q20" s="348"/>
      <c r="R20" s="348"/>
      <c r="S20" s="348"/>
      <c r="T20" s="421"/>
      <c r="U20" s="421"/>
      <c r="V20" s="421"/>
      <c r="W20" s="348"/>
      <c r="X20" s="875" t="s">
        <v>1936</v>
      </c>
      <c r="Y20" s="875"/>
      <c r="Z20" s="877"/>
      <c r="AA20" s="877"/>
      <c r="AB20" s="877"/>
      <c r="AC20" s="877"/>
      <c r="AD20" s="877"/>
      <c r="AE20" s="877"/>
      <c r="AF20" s="877"/>
      <c r="AG20" s="877"/>
      <c r="AH20" s="877"/>
      <c r="AI20" s="348"/>
      <c r="AJ20" s="348"/>
      <c r="AK20" s="347"/>
    </row>
    <row r="21" spans="1:37" s="416" customFormat="1" ht="3.75" customHeight="1" thickBot="1" x14ac:dyDescent="0.3">
      <c r="H21" s="346"/>
      <c r="I21" s="346"/>
      <c r="J21" s="346"/>
      <c r="K21" s="346"/>
      <c r="L21" s="346"/>
      <c r="M21" s="346"/>
      <c r="N21" s="346"/>
      <c r="O21" s="346"/>
      <c r="P21" s="346"/>
      <c r="Q21" s="346"/>
      <c r="R21" s="346"/>
      <c r="S21" s="346"/>
      <c r="W21" s="346"/>
      <c r="X21" s="346"/>
      <c r="Y21" s="346"/>
      <c r="Z21" s="346"/>
      <c r="AA21" s="346"/>
      <c r="AB21" s="346"/>
      <c r="AC21" s="346"/>
      <c r="AD21" s="346"/>
      <c r="AE21" s="346"/>
      <c r="AF21" s="346"/>
      <c r="AG21" s="346"/>
      <c r="AH21" s="346"/>
      <c r="AI21" s="346"/>
      <c r="AJ21" s="346"/>
      <c r="AK21" s="346"/>
    </row>
    <row r="22" spans="1:37" s="416" customFormat="1" ht="16.5" x14ac:dyDescent="0.25">
      <c r="A22" s="418" t="s">
        <v>1514</v>
      </c>
      <c r="B22" s="417"/>
      <c r="C22" s="417"/>
      <c r="D22" s="417"/>
      <c r="E22" s="417"/>
      <c r="F22" s="417"/>
      <c r="G22" s="417"/>
      <c r="H22" s="361"/>
      <c r="I22" s="361"/>
      <c r="J22" s="361"/>
      <c r="K22" s="361"/>
      <c r="L22" s="361"/>
      <c r="M22" s="361"/>
      <c r="N22" s="361"/>
      <c r="O22" s="361"/>
      <c r="P22" s="361"/>
      <c r="Q22" s="361"/>
      <c r="R22" s="361"/>
      <c r="S22" s="361"/>
      <c r="T22" s="417"/>
      <c r="U22" s="417"/>
      <c r="V22" s="417"/>
      <c r="W22" s="361"/>
      <c r="X22" s="361"/>
      <c r="Y22" s="361"/>
      <c r="Z22" s="361"/>
      <c r="AA22" s="361"/>
      <c r="AB22" s="361"/>
      <c r="AC22" s="361"/>
      <c r="AD22" s="361"/>
      <c r="AE22" s="361"/>
      <c r="AF22" s="361"/>
      <c r="AG22" s="361"/>
      <c r="AH22" s="361"/>
      <c r="AI22" s="361"/>
      <c r="AJ22" s="361"/>
      <c r="AK22" s="360"/>
    </row>
    <row r="23" spans="1:37" s="416" customFormat="1" ht="19.5" customHeight="1" x14ac:dyDescent="0.25">
      <c r="A23" s="403" t="e">
        <f>+LEFT(#REF!,1)</f>
        <v>#REF!</v>
      </c>
      <c r="B23" s="395" t="e">
        <f>+MID(#REF!,2,1)</f>
        <v>#REF!</v>
      </c>
      <c r="C23" s="395" t="e">
        <f>+MID(#REF!,3,1)</f>
        <v>#REF!</v>
      </c>
      <c r="D23" s="395" t="e">
        <f>+MID(#REF!,4,1)</f>
        <v>#REF!</v>
      </c>
      <c r="E23" s="395" t="e">
        <f>+MID(#REF!,5,1)</f>
        <v>#REF!</v>
      </c>
      <c r="F23" s="395" t="e">
        <f>+MID(#REF!,6,1)</f>
        <v>#REF!</v>
      </c>
      <c r="G23" s="395" t="e">
        <f>+MID(#REF!,7,1)</f>
        <v>#REF!</v>
      </c>
      <c r="H23" s="395" t="e">
        <f>+MID(#REF!,8,1)</f>
        <v>#REF!</v>
      </c>
      <c r="I23" s="395" t="e">
        <f>+MID(#REF!,9,1)</f>
        <v>#REF!</v>
      </c>
      <c r="J23" s="395" t="e">
        <f>+MID(#REF!,10,1)</f>
        <v>#REF!</v>
      </c>
      <c r="K23" s="395" t="e">
        <f>+MID(#REF!,11,1)</f>
        <v>#REF!</v>
      </c>
      <c r="L23" s="395" t="e">
        <f>+MID(#REF!,12,1)</f>
        <v>#REF!</v>
      </c>
      <c r="M23" s="395" t="e">
        <f>+MID(#REF!,13,1)</f>
        <v>#REF!</v>
      </c>
      <c r="N23" s="395" t="e">
        <f>+MID(#REF!,14,1)</f>
        <v>#REF!</v>
      </c>
      <c r="O23" s="395" t="e">
        <f>+MID(#REF!,15,1)</f>
        <v>#REF!</v>
      </c>
      <c r="P23" s="395" t="e">
        <f>+MID(#REF!,16,1)</f>
        <v>#REF!</v>
      </c>
      <c r="Q23" s="395" t="e">
        <f>+MID(#REF!,17,1)</f>
        <v>#REF!</v>
      </c>
      <c r="R23" s="395" t="e">
        <f>+MID(#REF!,18,1)</f>
        <v>#REF!</v>
      </c>
      <c r="S23" s="395" t="e">
        <f>+MID(#REF!,19,1)</f>
        <v>#REF!</v>
      </c>
      <c r="T23" s="395" t="e">
        <f>+MID(#REF!,20,1)</f>
        <v>#REF!</v>
      </c>
      <c r="U23" s="395" t="e">
        <f>+MID(#REF!,21,1)</f>
        <v>#REF!</v>
      </c>
      <c r="V23" s="395" t="e">
        <f>+MID(#REF!,22,1)</f>
        <v>#REF!</v>
      </c>
      <c r="W23" s="395" t="e">
        <f>+MID(#REF!,23,1)</f>
        <v>#REF!</v>
      </c>
      <c r="X23" s="395" t="e">
        <f>+MID(#REF!,24,1)</f>
        <v>#REF!</v>
      </c>
      <c r="Y23" s="395" t="e">
        <f>+MID(#REF!,25,1)</f>
        <v>#REF!</v>
      </c>
      <c r="Z23" s="395" t="e">
        <f>+MID(#REF!,26,1)</f>
        <v>#REF!</v>
      </c>
      <c r="AA23" s="395" t="e">
        <f>+MID(#REF!,27,1)</f>
        <v>#REF!</v>
      </c>
      <c r="AB23" s="395" t="e">
        <f>+MID(#REF!,28,1)</f>
        <v>#REF!</v>
      </c>
      <c r="AC23" s="395" t="e">
        <f>+MID(#REF!,29,1)</f>
        <v>#REF!</v>
      </c>
      <c r="AD23" s="395" t="e">
        <f>+MID(#REF!,30,1)</f>
        <v>#REF!</v>
      </c>
      <c r="AE23" s="395" t="e">
        <f>+MID(#REF!,31,1)</f>
        <v>#REF!</v>
      </c>
      <c r="AF23" s="395" t="e">
        <f>+MID(#REF!,32,1)</f>
        <v>#REF!</v>
      </c>
      <c r="AG23" s="395" t="e">
        <f>+MID(#REF!,33,1)</f>
        <v>#REF!</v>
      </c>
      <c r="AH23" s="395" t="e">
        <f>+MID(#REF!,34,1)</f>
        <v>#REF!</v>
      </c>
      <c r="AI23" s="395" t="e">
        <f>+MID(#REF!,35,1)</f>
        <v>#REF!</v>
      </c>
      <c r="AJ23" s="395" t="e">
        <f>+MID(#REF!,36,1)</f>
        <v>#REF!</v>
      </c>
      <c r="AK23" s="402" t="e">
        <f>+MID(#REF!,37,1)</f>
        <v>#REF!</v>
      </c>
    </row>
    <row r="24" spans="1:37" ht="19.5" customHeight="1" x14ac:dyDescent="0.25">
      <c r="A24" s="403" t="e">
        <f>+MID(#REF!,38,1)</f>
        <v>#REF!</v>
      </c>
      <c r="B24" s="395" t="e">
        <f>+MID(#REF!,39,1)</f>
        <v>#REF!</v>
      </c>
      <c r="C24" s="395" t="e">
        <f>+MID(#REF!,40,1)</f>
        <v>#REF!</v>
      </c>
      <c r="D24" s="395" t="e">
        <f>+MID(#REF!,41,1)</f>
        <v>#REF!</v>
      </c>
      <c r="E24" s="395" t="e">
        <f>+MID(#REF!,42,1)</f>
        <v>#REF!</v>
      </c>
      <c r="F24" s="395" t="e">
        <f>+MID(#REF!,43,1)</f>
        <v>#REF!</v>
      </c>
      <c r="G24" s="395" t="e">
        <f>+MID(#REF!,44,1)</f>
        <v>#REF!</v>
      </c>
      <c r="H24" s="395" t="e">
        <f>+MID(#REF!,45,1)</f>
        <v>#REF!</v>
      </c>
      <c r="I24" s="395" t="e">
        <f>+MID(#REF!,46,1)</f>
        <v>#REF!</v>
      </c>
      <c r="J24" s="395" t="e">
        <f>+MID(#REF!,47,1)</f>
        <v>#REF!</v>
      </c>
      <c r="K24" s="395" t="e">
        <f>+MID(#REF!,48,1)</f>
        <v>#REF!</v>
      </c>
      <c r="L24" s="395" t="e">
        <f>+MID(#REF!,49,1)</f>
        <v>#REF!</v>
      </c>
      <c r="M24" s="395" t="e">
        <f>+MID(#REF!,50,1)</f>
        <v>#REF!</v>
      </c>
      <c r="N24" s="395" t="e">
        <f>+MID(#REF!,51,1)</f>
        <v>#REF!</v>
      </c>
      <c r="O24" s="395" t="e">
        <f>+MID(#REF!,52,1)</f>
        <v>#REF!</v>
      </c>
      <c r="P24" s="395" t="e">
        <f>+MID(#REF!,53,1)</f>
        <v>#REF!</v>
      </c>
      <c r="Q24" s="395" t="e">
        <f>+MID(#REF!,54,1)</f>
        <v>#REF!</v>
      </c>
      <c r="R24" s="395" t="e">
        <f>+MID(#REF!,55,1)</f>
        <v>#REF!</v>
      </c>
      <c r="S24" s="395" t="e">
        <f>+MID(#REF!,56,1)</f>
        <v>#REF!</v>
      </c>
      <c r="T24" s="395" t="e">
        <f>+MID(#REF!,57,1)</f>
        <v>#REF!</v>
      </c>
      <c r="U24" s="395" t="e">
        <f>+MID(#REF!,58,1)</f>
        <v>#REF!</v>
      </c>
      <c r="V24" s="395" t="e">
        <f>+MID(#REF!,59,1)</f>
        <v>#REF!</v>
      </c>
      <c r="W24" s="395" t="e">
        <f>+MID(#REF!,60,1)</f>
        <v>#REF!</v>
      </c>
      <c r="X24" s="395" t="e">
        <f>+MID(#REF!,61,1)</f>
        <v>#REF!</v>
      </c>
      <c r="Y24" s="395" t="e">
        <f>+MID(#REF!,62,1)</f>
        <v>#REF!</v>
      </c>
      <c r="Z24" s="395" t="e">
        <f>+MID(#REF!,63,1)</f>
        <v>#REF!</v>
      </c>
      <c r="AA24" s="395" t="e">
        <f>+MID(#REF!,64,1)</f>
        <v>#REF!</v>
      </c>
      <c r="AB24" s="395" t="e">
        <f>+MID(#REF!,65,1)</f>
        <v>#REF!</v>
      </c>
      <c r="AC24" s="395" t="e">
        <f>+MID(#REF!,66,1)</f>
        <v>#REF!</v>
      </c>
      <c r="AD24" s="395" t="e">
        <f>+MID(#REF!,67,1)</f>
        <v>#REF!</v>
      </c>
      <c r="AE24" s="395" t="e">
        <f>+MID(#REF!,68,1)</f>
        <v>#REF!</v>
      </c>
      <c r="AF24" s="395" t="e">
        <f>+MID(#REF!,69,1)</f>
        <v>#REF!</v>
      </c>
      <c r="AG24" s="395" t="e">
        <f>+MID(#REF!,70,1)</f>
        <v>#REF!</v>
      </c>
      <c r="AH24" s="395" t="e">
        <f>+MID(#REF!,71,1)</f>
        <v>#REF!</v>
      </c>
      <c r="AI24" s="395" t="e">
        <f>+MID(#REF!,72,1)</f>
        <v>#REF!</v>
      </c>
      <c r="AJ24" s="395" t="e">
        <f>+MID(#REF!,73,1)</f>
        <v>#REF!</v>
      </c>
      <c r="AK24" s="402" t="e">
        <f>+MID(#REF!,74,1)</f>
        <v>#REF!</v>
      </c>
    </row>
    <row r="25" spans="1:37" ht="14.25" customHeight="1" x14ac:dyDescent="0.25">
      <c r="A25" s="415"/>
      <c r="B25" s="414"/>
      <c r="C25" s="414"/>
      <c r="D25" s="414"/>
      <c r="E25" s="414"/>
      <c r="F25" s="414"/>
      <c r="G25" s="414"/>
      <c r="H25" s="414"/>
      <c r="I25" s="414"/>
      <c r="J25" s="414"/>
      <c r="K25" s="414"/>
      <c r="L25" s="414"/>
      <c r="M25" s="414"/>
      <c r="N25" s="414"/>
      <c r="O25" s="414"/>
      <c r="P25" s="414"/>
      <c r="Q25" s="414"/>
      <c r="R25" s="414"/>
      <c r="S25" s="414"/>
      <c r="T25" s="414"/>
      <c r="U25" s="414"/>
      <c r="V25" s="414"/>
      <c r="W25" s="413"/>
      <c r="X25" s="413"/>
      <c r="Y25" s="413"/>
      <c r="Z25" s="413"/>
      <c r="AA25" s="413"/>
      <c r="AB25" s="413"/>
      <c r="AC25" s="413"/>
      <c r="AD25" s="413"/>
      <c r="AE25" s="413"/>
      <c r="AF25" s="413"/>
      <c r="AG25" s="413"/>
      <c r="AH25" s="413"/>
      <c r="AI25" s="413"/>
      <c r="AJ25" s="413"/>
      <c r="AK25" s="412"/>
    </row>
    <row r="26" spans="1:37" ht="19.5" hidden="1" customHeight="1" x14ac:dyDescent="0.25">
      <c r="A26" s="411"/>
      <c r="B26" s="410"/>
      <c r="C26" s="410"/>
      <c r="D26" s="410"/>
      <c r="E26" s="410"/>
      <c r="F26" s="410"/>
      <c r="G26" s="410" t="e">
        <f>+MID(#REF!,7,1)</f>
        <v>#REF!</v>
      </c>
      <c r="H26" s="410" t="e">
        <f>+MID(#REF!,8,1)</f>
        <v>#REF!</v>
      </c>
      <c r="I26" s="410" t="e">
        <f>+MID(#REF!,9,1)</f>
        <v>#REF!</v>
      </c>
      <c r="J26" s="410" t="e">
        <f>+MID(#REF!,10,1)</f>
        <v>#REF!</v>
      </c>
      <c r="K26" s="410" t="e">
        <f>+MID(#REF!,11,1)</f>
        <v>#REF!</v>
      </c>
      <c r="L26" s="410" t="e">
        <f>+MID(#REF!,12,1)</f>
        <v>#REF!</v>
      </c>
      <c r="M26" s="410" t="e">
        <f>+MID(#REF!,13,1)</f>
        <v>#REF!</v>
      </c>
      <c r="N26" s="410" t="e">
        <f>+MID(#REF!,14,1)</f>
        <v>#REF!</v>
      </c>
      <c r="O26" s="410" t="e">
        <f>+MID(#REF!,15,1)</f>
        <v>#REF!</v>
      </c>
      <c r="P26" s="410" t="e">
        <f>+MID(#REF!,16,1)</f>
        <v>#REF!</v>
      </c>
      <c r="Q26" s="410" t="e">
        <f>+MID(#REF!,17,1)</f>
        <v>#REF!</v>
      </c>
      <c r="R26" s="410" t="e">
        <f>+MID(#REF!,18,1)</f>
        <v>#REF!</v>
      </c>
      <c r="S26" s="410" t="e">
        <f>+MID(#REF!,19,1)</f>
        <v>#REF!</v>
      </c>
      <c r="T26" s="410" t="e">
        <f>+MID(#REF!,20,1)</f>
        <v>#REF!</v>
      </c>
      <c r="U26" s="410" t="e">
        <f>+MID(#REF!,21,1)</f>
        <v>#REF!</v>
      </c>
      <c r="V26" s="410" t="e">
        <f>+MID(#REF!,22,1)</f>
        <v>#REF!</v>
      </c>
      <c r="W26" s="410" t="e">
        <f>+MID(#REF!,23,1)</f>
        <v>#REF!</v>
      </c>
      <c r="X26" s="410" t="e">
        <f>+MID(#REF!,24,1)</f>
        <v>#REF!</v>
      </c>
      <c r="Y26" s="410" t="e">
        <f>+MID(#REF!,25,1)</f>
        <v>#REF!</v>
      </c>
      <c r="Z26" s="410" t="e">
        <f>+MID(#REF!,26,1)</f>
        <v>#REF!</v>
      </c>
      <c r="AA26" s="410" t="e">
        <f>+MID(#REF!,27,1)</f>
        <v>#REF!</v>
      </c>
      <c r="AB26" s="410" t="e">
        <f>+MID(#REF!,28,1)</f>
        <v>#REF!</v>
      </c>
      <c r="AC26" s="410" t="e">
        <f>+MID(#REF!,29,1)</f>
        <v>#REF!</v>
      </c>
      <c r="AD26" s="410" t="e">
        <f>+MID(#REF!,30,1)</f>
        <v>#REF!</v>
      </c>
      <c r="AE26" s="410" t="e">
        <f>+MID(#REF!,31,1)</f>
        <v>#REF!</v>
      </c>
      <c r="AF26" s="410" t="e">
        <f>+MID(#REF!,32,1)</f>
        <v>#REF!</v>
      </c>
      <c r="AG26" s="410" t="e">
        <f>+MID(#REF!,33,1)</f>
        <v>#REF!</v>
      </c>
      <c r="AH26" s="410" t="e">
        <f>+MID(#REF!,34,1)</f>
        <v>#REF!</v>
      </c>
      <c r="AI26" s="410" t="e">
        <f>+MID(#REF!,35,1)</f>
        <v>#REF!</v>
      </c>
      <c r="AJ26" s="410" t="e">
        <f>+MID(#REF!,36,1)</f>
        <v>#REF!</v>
      </c>
      <c r="AK26" s="409" t="e">
        <f>+MID(#REF!,37,1)</f>
        <v>#REF!</v>
      </c>
    </row>
    <row r="27" spans="1:37" s="404" customFormat="1" ht="12" customHeight="1" x14ac:dyDescent="0.25">
      <c r="A27" s="667" t="s">
        <v>1515</v>
      </c>
      <c r="B27" s="667"/>
      <c r="C27" s="407"/>
      <c r="D27" s="407"/>
      <c r="E27" s="407"/>
      <c r="F27" s="407"/>
      <c r="G27" s="407"/>
      <c r="H27" s="407"/>
      <c r="I27" s="407"/>
      <c r="J27" s="407"/>
      <c r="K27" s="407"/>
      <c r="L27" s="407"/>
      <c r="M27" s="407"/>
      <c r="N27" s="407"/>
      <c r="O27" s="407"/>
      <c r="P27" s="407"/>
      <c r="Q27" s="407"/>
      <c r="R27" s="407"/>
      <c r="S27" s="407"/>
      <c r="T27" s="407"/>
      <c r="U27" s="407"/>
      <c r="V27" s="407"/>
      <c r="W27" s="406"/>
      <c r="X27" s="406"/>
      <c r="Y27" s="406"/>
      <c r="Z27" s="406"/>
      <c r="AA27" s="406"/>
      <c r="AB27" s="406"/>
      <c r="AC27" s="406"/>
      <c r="AD27" s="406"/>
      <c r="AE27" s="406"/>
      <c r="AF27" s="406"/>
      <c r="AG27" s="406"/>
      <c r="AH27" s="406"/>
      <c r="AI27" s="406"/>
      <c r="AJ27" s="406"/>
      <c r="AK27" s="405"/>
    </row>
    <row r="28" spans="1:37" x14ac:dyDescent="0.25">
      <c r="A28" s="400" t="s">
        <v>1516</v>
      </c>
      <c r="B28" s="861"/>
      <c r="C28" s="861"/>
      <c r="D28" s="861"/>
      <c r="E28" s="861"/>
      <c r="F28" s="861"/>
      <c r="G28" s="861"/>
      <c r="H28" s="861"/>
      <c r="I28" s="861"/>
      <c r="J28" s="861"/>
      <c r="K28" s="861"/>
      <c r="L28" s="861"/>
      <c r="M28" s="861"/>
      <c r="N28" s="861"/>
      <c r="O28" s="861"/>
      <c r="P28" s="861"/>
      <c r="Q28" s="861"/>
      <c r="R28" s="861"/>
      <c r="S28" s="861"/>
      <c r="T28" s="861"/>
      <c r="U28" s="861"/>
      <c r="V28" s="861"/>
      <c r="W28" s="353"/>
      <c r="X28" s="353"/>
      <c r="Y28" s="353"/>
      <c r="Z28" s="353"/>
      <c r="AA28" s="353"/>
      <c r="AB28" s="861"/>
      <c r="AC28" s="353"/>
      <c r="AD28" s="356" t="s">
        <v>1517</v>
      </c>
      <c r="AE28" s="353"/>
      <c r="AF28" s="353"/>
      <c r="AG28" s="353"/>
      <c r="AH28" s="353"/>
      <c r="AI28" s="353"/>
      <c r="AJ28" s="353"/>
      <c r="AK28" s="352"/>
    </row>
    <row r="29" spans="1:37" ht="19.5" customHeight="1" x14ac:dyDescent="0.25">
      <c r="A29" s="403" t="e">
        <f>+LEFT(#REF!,1)</f>
        <v>#REF!</v>
      </c>
      <c r="B29" s="395" t="e">
        <f>+MID(#REF!,2,1)</f>
        <v>#REF!</v>
      </c>
      <c r="C29" s="395" t="e">
        <f>+MID(#REF!,3,1)</f>
        <v>#REF!</v>
      </c>
      <c r="D29" s="395" t="e">
        <f>+MID(#REF!,4,1)</f>
        <v>#REF!</v>
      </c>
      <c r="E29" s="395" t="e">
        <f>+MID(#REF!,5,1)</f>
        <v>#REF!</v>
      </c>
      <c r="F29" s="395" t="e">
        <f>+MID(#REF!,6,1)</f>
        <v>#REF!</v>
      </c>
      <c r="G29" s="395" t="e">
        <f>+MID(#REF!,7,1)</f>
        <v>#REF!</v>
      </c>
      <c r="H29" s="395" t="e">
        <f>+MID(#REF!,8,1)</f>
        <v>#REF!</v>
      </c>
      <c r="I29" s="395" t="e">
        <f>+MID(#REF!,9,1)</f>
        <v>#REF!</v>
      </c>
      <c r="J29" s="395" t="e">
        <f>+MID(#REF!,10,1)</f>
        <v>#REF!</v>
      </c>
      <c r="K29" s="395" t="e">
        <f>+MID(#REF!,11,1)</f>
        <v>#REF!</v>
      </c>
      <c r="L29" s="395" t="e">
        <f>+MID(#REF!,12,1)</f>
        <v>#REF!</v>
      </c>
      <c r="M29" s="395" t="e">
        <f>+MID(#REF!,13,1)</f>
        <v>#REF!</v>
      </c>
      <c r="N29" s="395" t="e">
        <f>+MID(#REF!,14,1)</f>
        <v>#REF!</v>
      </c>
      <c r="O29" s="395" t="e">
        <f>+MID(#REF!,15,1)</f>
        <v>#REF!</v>
      </c>
      <c r="P29" s="395" t="e">
        <f>+MID(#REF!,16,1)</f>
        <v>#REF!</v>
      </c>
      <c r="Q29" s="395" t="e">
        <f>+MID(#REF!,17,1)</f>
        <v>#REF!</v>
      </c>
      <c r="R29" s="395" t="e">
        <f>+MID(#REF!,18,1)</f>
        <v>#REF!</v>
      </c>
      <c r="S29" s="395" t="e">
        <f>+MID(#REF!,19,1)</f>
        <v>#REF!</v>
      </c>
      <c r="T29" s="395" t="e">
        <f>+MID(#REF!,20,1)</f>
        <v>#REF!</v>
      </c>
      <c r="U29" s="395" t="e">
        <f>+MID(#REF!,21,1)</f>
        <v>#REF!</v>
      </c>
      <c r="V29" s="395" t="e">
        <f>+MID(#REF!,22,1)</f>
        <v>#REF!</v>
      </c>
      <c r="W29" s="395" t="e">
        <f>+MID(#REF!,23,1)</f>
        <v>#REF!</v>
      </c>
      <c r="X29" s="395" t="e">
        <f>+MID(#REF!,24,1)</f>
        <v>#REF!</v>
      </c>
      <c r="Y29" s="395" t="e">
        <f>+MID(#REF!,25,1)</f>
        <v>#REF!</v>
      </c>
      <c r="Z29" s="395" t="e">
        <f>+MID(#REF!,26,1)</f>
        <v>#REF!</v>
      </c>
      <c r="AA29" s="395" t="e">
        <f>+MID(#REF!,27,1)</f>
        <v>#REF!</v>
      </c>
      <c r="AB29" s="395" t="e">
        <f>+MID(#REF!,28,1)</f>
        <v>#REF!</v>
      </c>
      <c r="AC29" s="397"/>
      <c r="AD29" s="395" t="e">
        <f>+LEFT(#REF!,1)</f>
        <v>#REF!</v>
      </c>
      <c r="AE29" s="395" t="e">
        <f>+MID(#REF!,2,1)</f>
        <v>#REF!</v>
      </c>
      <c r="AF29" s="395" t="e">
        <f>+MID(#REF!,3,1)</f>
        <v>#REF!</v>
      </c>
      <c r="AG29" s="395" t="e">
        <f>+MID(#REF!,4,1)</f>
        <v>#REF!</v>
      </c>
      <c r="AH29" s="395" t="e">
        <f>+MID(#REF!,5,1)</f>
        <v>#REF!</v>
      </c>
      <c r="AI29" s="395" t="e">
        <f>+MID(#REF!,6,1)</f>
        <v>#REF!</v>
      </c>
      <c r="AJ29" s="395" t="e">
        <f>+MID(#REF!,7,1)</f>
        <v>#REF!</v>
      </c>
      <c r="AK29" s="402" t="e">
        <f>+MID(#REF!,8,1)</f>
        <v>#REF!</v>
      </c>
    </row>
    <row r="30" spans="1:37" x14ac:dyDescent="0.25">
      <c r="A30" s="400" t="s">
        <v>1518</v>
      </c>
      <c r="B30" s="861"/>
      <c r="C30" s="861"/>
      <c r="D30" s="861"/>
      <c r="E30" s="861"/>
      <c r="F30" s="861"/>
      <c r="G30" s="399" t="s">
        <v>1519</v>
      </c>
      <c r="H30" s="399"/>
      <c r="I30" s="399"/>
      <c r="J30" s="399"/>
      <c r="K30" s="399"/>
      <c r="L30" s="399"/>
      <c r="M30" s="399"/>
      <c r="N30" s="399"/>
      <c r="O30" s="399"/>
      <c r="P30" s="399"/>
      <c r="Q30" s="399"/>
      <c r="R30" s="399"/>
      <c r="S30" s="399"/>
      <c r="T30" s="399"/>
      <c r="U30" s="399"/>
      <c r="V30" s="399"/>
      <c r="W30" s="399"/>
      <c r="X30" s="399"/>
      <c r="Y30" s="399"/>
      <c r="Z30" s="399"/>
      <c r="AA30" s="399"/>
      <c r="AB30" s="399"/>
      <c r="AC30" s="399"/>
      <c r="AD30" s="399"/>
      <c r="AE30" s="353"/>
      <c r="AF30" s="353"/>
      <c r="AG30" s="353"/>
      <c r="AH30" s="353"/>
      <c r="AI30" s="353"/>
      <c r="AJ30" s="353"/>
      <c r="AK30" s="352"/>
    </row>
    <row r="31" spans="1:37" s="401" customFormat="1" ht="19.5" customHeight="1" x14ac:dyDescent="0.25">
      <c r="A31" s="403" t="e">
        <f>+LEFT(#REF!,1)</f>
        <v>#REF!</v>
      </c>
      <c r="B31" s="395" t="e">
        <f>+MID(#REF!,2,1)</f>
        <v>#REF!</v>
      </c>
      <c r="C31" s="395" t="e">
        <f>+MID(#REF!,3,1)</f>
        <v>#REF!</v>
      </c>
      <c r="D31" s="395" t="e">
        <f>+MID(#REF!,4,1)</f>
        <v>#REF!</v>
      </c>
      <c r="E31" s="395" t="e">
        <f>+MID(#REF!,5,1)</f>
        <v>#REF!</v>
      </c>
      <c r="F31" s="395"/>
      <c r="G31" s="395" t="e">
        <f>+LEFT(#REF!,1)</f>
        <v>#REF!</v>
      </c>
      <c r="H31" s="395" t="e">
        <f>+MID(#REF!,2,1)</f>
        <v>#REF!</v>
      </c>
      <c r="I31" s="395" t="e">
        <f>+MID(#REF!,3,1)</f>
        <v>#REF!</v>
      </c>
      <c r="J31" s="395" t="e">
        <f>+MID(#REF!,4,1)</f>
        <v>#REF!</v>
      </c>
      <c r="K31" s="395" t="e">
        <f>+MID(#REF!,5,1)</f>
        <v>#REF!</v>
      </c>
      <c r="L31" s="395" t="e">
        <f>+MID(#REF!,6,1)</f>
        <v>#REF!</v>
      </c>
      <c r="M31" s="395" t="e">
        <f>+MID(#REF!,7,1)</f>
        <v>#REF!</v>
      </c>
      <c r="N31" s="395" t="e">
        <f>+MID(#REF!,8,1)</f>
        <v>#REF!</v>
      </c>
      <c r="O31" s="395" t="e">
        <f>+MID(#REF!,9,1)</f>
        <v>#REF!</v>
      </c>
      <c r="P31" s="395" t="e">
        <f>+MID(#REF!,10,1)</f>
        <v>#REF!</v>
      </c>
      <c r="Q31" s="395" t="e">
        <f>+MID(#REF!,11,1)</f>
        <v>#REF!</v>
      </c>
      <c r="R31" s="395" t="e">
        <f>+MID(#REF!,12,1)</f>
        <v>#REF!</v>
      </c>
      <c r="S31" s="395" t="e">
        <f>+MID(#REF!,13,1)</f>
        <v>#REF!</v>
      </c>
      <c r="T31" s="395" t="e">
        <f>+MID(#REF!,14,1)</f>
        <v>#REF!</v>
      </c>
      <c r="U31" s="395" t="e">
        <f>+MID(#REF!,15,1)</f>
        <v>#REF!</v>
      </c>
      <c r="V31" s="395" t="e">
        <f>+MID(#REF!,16,1)</f>
        <v>#REF!</v>
      </c>
      <c r="W31" s="395" t="e">
        <f>+MID(#REF!,17,1)</f>
        <v>#REF!</v>
      </c>
      <c r="X31" s="395" t="e">
        <f>+MID(#REF!,18,1)</f>
        <v>#REF!</v>
      </c>
      <c r="Y31" s="395" t="e">
        <f>+MID(#REF!,19,1)</f>
        <v>#REF!</v>
      </c>
      <c r="Z31" s="395" t="e">
        <f>+MID(#REF!,20,1)</f>
        <v>#REF!</v>
      </c>
      <c r="AA31" s="395" t="e">
        <f>+MID(#REF!,21,1)</f>
        <v>#REF!</v>
      </c>
      <c r="AB31" s="395" t="e">
        <f>+MID(#REF!,22,1)</f>
        <v>#REF!</v>
      </c>
      <c r="AC31" s="395" t="e">
        <f>+MID(#REF!,23,1)</f>
        <v>#REF!</v>
      </c>
      <c r="AD31" s="395" t="e">
        <f>+MID(#REF!,24,1)</f>
        <v>#REF!</v>
      </c>
      <c r="AE31" s="395" t="e">
        <f>+MID(#REF!,25,1)</f>
        <v>#REF!</v>
      </c>
      <c r="AF31" s="395" t="e">
        <f>+MID(#REF!,26,1)</f>
        <v>#REF!</v>
      </c>
      <c r="AG31" s="395" t="e">
        <f>+MID(#REF!,27,1)</f>
        <v>#REF!</v>
      </c>
      <c r="AH31" s="395" t="e">
        <f>+MID(#REF!,28,1)</f>
        <v>#REF!</v>
      </c>
      <c r="AI31" s="395" t="e">
        <f>+MID(#REF!,29,1)</f>
        <v>#REF!</v>
      </c>
      <c r="AJ31" s="395" t="e">
        <f>+MID(#REF!,30,1)</f>
        <v>#REF!</v>
      </c>
      <c r="AK31" s="402" t="e">
        <f>+MID(#REF!,31,1)</f>
        <v>#REF!</v>
      </c>
    </row>
    <row r="32" spans="1:37" s="401" customFormat="1" ht="12.75" customHeight="1" x14ac:dyDescent="0.25">
      <c r="A32" s="878" t="s">
        <v>1937</v>
      </c>
      <c r="B32" s="879"/>
      <c r="C32" s="879"/>
      <c r="D32" s="879"/>
      <c r="E32" s="879"/>
      <c r="F32" s="879"/>
      <c r="G32" s="879"/>
      <c r="H32" s="879"/>
      <c r="I32" s="879"/>
      <c r="J32" s="879"/>
      <c r="K32" s="879"/>
      <c r="L32" s="879"/>
      <c r="M32" s="879"/>
      <c r="N32" s="879"/>
      <c r="O32" s="879"/>
      <c r="P32" s="879"/>
      <c r="Q32" s="879"/>
      <c r="R32" s="879"/>
      <c r="S32" s="879"/>
      <c r="T32" s="395"/>
      <c r="U32" s="395"/>
      <c r="V32" s="395"/>
      <c r="W32" s="395"/>
      <c r="X32" s="395"/>
      <c r="Y32" s="395"/>
      <c r="Z32" s="395"/>
      <c r="AA32" s="395"/>
      <c r="AB32" s="395"/>
      <c r="AC32" s="395"/>
      <c r="AD32" s="395"/>
      <c r="AE32" s="395"/>
      <c r="AF32" s="395"/>
      <c r="AG32" s="395"/>
      <c r="AH32" s="395"/>
      <c r="AI32" s="395"/>
      <c r="AJ32" s="395"/>
      <c r="AK32" s="402"/>
    </row>
    <row r="33" spans="1:38" s="401" customFormat="1" ht="19.5" customHeight="1" x14ac:dyDescent="0.25">
      <c r="A33" s="403" t="e">
        <f>+LEFT(#REF!,1)</f>
        <v>#REF!</v>
      </c>
      <c r="B33" s="395" t="e">
        <f>+MID(#REF!,2,1)</f>
        <v>#REF!</v>
      </c>
      <c r="C33" s="395" t="e">
        <f>+MID(#REF!,3,1)</f>
        <v>#REF!</v>
      </c>
      <c r="D33" s="395" t="e">
        <f>+MID(#REF!,4,1)</f>
        <v>#REF!</v>
      </c>
      <c r="E33" s="395" t="e">
        <f>+MID(#REF!,5,1)</f>
        <v>#REF!</v>
      </c>
      <c r="F33" s="395" t="e">
        <f>+MID(#REF!,6,1)</f>
        <v>#REF!</v>
      </c>
      <c r="G33" s="395" t="e">
        <f>+MID(#REF!,7,1)</f>
        <v>#REF!</v>
      </c>
      <c r="H33" s="395" t="e">
        <f>+MID(#REF!,8,1)</f>
        <v>#REF!</v>
      </c>
      <c r="I33" s="395" t="e">
        <f>+MID(#REF!,9,1)</f>
        <v>#REF!</v>
      </c>
      <c r="J33" s="395" t="e">
        <f>+MID(#REF!,10,1)</f>
        <v>#REF!</v>
      </c>
      <c r="K33" s="395" t="e">
        <f>+MID(#REF!,11,1)</f>
        <v>#REF!</v>
      </c>
      <c r="L33" s="395" t="e">
        <f>+MID(#REF!,12,1)</f>
        <v>#REF!</v>
      </c>
      <c r="M33" s="395" t="e">
        <f>+MID(#REF!,13,1)</f>
        <v>#REF!</v>
      </c>
      <c r="N33" s="395" t="e">
        <f>+MID(#REF!,14,1)</f>
        <v>#REF!</v>
      </c>
      <c r="O33" s="395" t="e">
        <f>+MID(#REF!,15,1)</f>
        <v>#REF!</v>
      </c>
      <c r="P33" s="395" t="e">
        <f>+MID(#REF!,16,1)</f>
        <v>#REF!</v>
      </c>
      <c r="Q33" s="395" t="e">
        <f>+MID(#REF!,17,1)</f>
        <v>#REF!</v>
      </c>
      <c r="R33" s="395" t="e">
        <f>+MID(#REF!,18,1)</f>
        <v>#REF!</v>
      </c>
      <c r="S33" s="395" t="e">
        <f>+MID(#REF!,19,1)</f>
        <v>#REF!</v>
      </c>
      <c r="T33" s="395" t="e">
        <f>+MID(#REF!,20,1)</f>
        <v>#REF!</v>
      </c>
      <c r="U33" s="395" t="e">
        <f>+MID(#REF!,21,1)</f>
        <v>#REF!</v>
      </c>
      <c r="V33" s="395" t="e">
        <f>+MID(#REF!,22,1)</f>
        <v>#REF!</v>
      </c>
      <c r="W33" s="395" t="e">
        <f>+MID(#REF!,23,1)</f>
        <v>#REF!</v>
      </c>
      <c r="X33" s="395" t="e">
        <f>+MID(#REF!,24,1)</f>
        <v>#REF!</v>
      </c>
      <c r="Y33" s="395" t="e">
        <f>+MID(#REF!,25,1)</f>
        <v>#REF!</v>
      </c>
      <c r="Z33" s="395" t="e">
        <f>+MID(#REF!,26,1)</f>
        <v>#REF!</v>
      </c>
      <c r="AA33" s="395" t="e">
        <f>+MID(#REF!,27,1)</f>
        <v>#REF!</v>
      </c>
      <c r="AB33" s="395" t="e">
        <f>+MID(#REF!,28,1)</f>
        <v>#REF!</v>
      </c>
      <c r="AC33" s="395" t="e">
        <f>+MID(#REF!,29,1)</f>
        <v>#REF!</v>
      </c>
      <c r="AD33" s="395" t="e">
        <f>+MID(#REF!,30,1)</f>
        <v>#REF!</v>
      </c>
      <c r="AE33" s="395" t="e">
        <f>+MID(#REF!,31,1)</f>
        <v>#REF!</v>
      </c>
      <c r="AF33" s="395" t="e">
        <f>+MID(#REF!,32,1)</f>
        <v>#REF!</v>
      </c>
      <c r="AG33" s="395" t="e">
        <f>+MID(#REF!,33,1)</f>
        <v>#REF!</v>
      </c>
      <c r="AH33" s="395" t="e">
        <f>+MID(#REF!,34,1)</f>
        <v>#REF!</v>
      </c>
      <c r="AI33" s="395" t="e">
        <f>+MID(#REF!,35,1)</f>
        <v>#REF!</v>
      </c>
      <c r="AJ33" s="395" t="e">
        <f>+MID(#REF!,36,1)</f>
        <v>#REF!</v>
      </c>
      <c r="AK33" s="402" t="e">
        <f>+MID(#REF!,37,1)</f>
        <v>#REF!</v>
      </c>
    </row>
    <row r="34" spans="1:38" s="401" customFormat="1" ht="19.5" customHeight="1" x14ac:dyDescent="0.25">
      <c r="A34" s="403" t="e">
        <f>+MID(#REF!,38,1)</f>
        <v>#REF!</v>
      </c>
      <c r="B34" s="395" t="e">
        <f>+MID(#REF!,39,1)</f>
        <v>#REF!</v>
      </c>
      <c r="C34" s="395" t="e">
        <f>+MID(#REF!,40,1)</f>
        <v>#REF!</v>
      </c>
      <c r="D34" s="395" t="e">
        <f>+MID(#REF!,41,1)</f>
        <v>#REF!</v>
      </c>
      <c r="E34" s="395" t="e">
        <f>+MID(#REF!,42,1)</f>
        <v>#REF!</v>
      </c>
      <c r="F34" s="395" t="e">
        <f>+MID(#REF!,43,1)</f>
        <v>#REF!</v>
      </c>
      <c r="G34" s="395" t="e">
        <f>+MID(#REF!,44,1)</f>
        <v>#REF!</v>
      </c>
      <c r="H34" s="395" t="e">
        <f>+MID(#REF!,45,1)</f>
        <v>#REF!</v>
      </c>
      <c r="I34" s="395" t="e">
        <f>+MID(#REF!,46,1)</f>
        <v>#REF!</v>
      </c>
      <c r="J34" s="395" t="e">
        <f>+MID(#REF!,47,1)</f>
        <v>#REF!</v>
      </c>
      <c r="K34" s="395" t="e">
        <f>+MID(#REF!,48,1)</f>
        <v>#REF!</v>
      </c>
      <c r="L34" s="395" t="e">
        <f>+MID(#REF!,49,1)</f>
        <v>#REF!</v>
      </c>
      <c r="M34" s="395" t="e">
        <f>+MID(#REF!,50,1)</f>
        <v>#REF!</v>
      </c>
      <c r="N34" s="395" t="e">
        <f>+MID(#REF!,51,1)</f>
        <v>#REF!</v>
      </c>
      <c r="O34" s="395" t="e">
        <f>+MID(#REF!,52,1)</f>
        <v>#REF!</v>
      </c>
      <c r="P34" s="395" t="e">
        <f>+MID(#REF!,53,1)</f>
        <v>#REF!</v>
      </c>
      <c r="Q34" s="395" t="e">
        <f>+MID(#REF!,54,1)</f>
        <v>#REF!</v>
      </c>
      <c r="R34" s="395" t="e">
        <f>+MID(#REF!,55,1)</f>
        <v>#REF!</v>
      </c>
      <c r="S34" s="395" t="e">
        <f>+MID(#REF!,56,1)</f>
        <v>#REF!</v>
      </c>
      <c r="T34" s="395" t="e">
        <f>+MID(#REF!,57,1)</f>
        <v>#REF!</v>
      </c>
      <c r="U34" s="395" t="e">
        <f>+MID(#REF!,58,1)</f>
        <v>#REF!</v>
      </c>
      <c r="V34" s="395" t="e">
        <f>+MID(#REF!,59,1)</f>
        <v>#REF!</v>
      </c>
      <c r="W34" s="395" t="e">
        <f>+MID(#REF!,60,1)</f>
        <v>#REF!</v>
      </c>
      <c r="X34" s="395" t="e">
        <f>+MID(#REF!,61,1)</f>
        <v>#REF!</v>
      </c>
      <c r="Y34" s="395" t="e">
        <f>+MID(#REF!,62,1)</f>
        <v>#REF!</v>
      </c>
      <c r="Z34" s="395" t="e">
        <f>+MID(#REF!,63,1)</f>
        <v>#REF!</v>
      </c>
      <c r="AA34" s="395" t="e">
        <f>+MID(#REF!,64,1)</f>
        <v>#REF!</v>
      </c>
      <c r="AB34" s="395" t="e">
        <f>+MID(#REF!,65,1)</f>
        <v>#REF!</v>
      </c>
      <c r="AC34" s="395" t="e">
        <f>+MID(#REF!,66,1)</f>
        <v>#REF!</v>
      </c>
      <c r="AD34" s="395" t="e">
        <f>+MID(#REF!,67,1)</f>
        <v>#REF!</v>
      </c>
      <c r="AE34" s="395" t="e">
        <f>+MID(#REF!,68,1)</f>
        <v>#REF!</v>
      </c>
      <c r="AF34" s="395" t="e">
        <f>+MID(#REF!,69,1)</f>
        <v>#REF!</v>
      </c>
      <c r="AG34" s="395" t="e">
        <f>+MID(#REF!,70,1)</f>
        <v>#REF!</v>
      </c>
      <c r="AH34" s="395" t="e">
        <f>+MID(#REF!,71,1)</f>
        <v>#REF!</v>
      </c>
      <c r="AI34" s="395" t="e">
        <f>+MID(#REF!,72,1)</f>
        <v>#REF!</v>
      </c>
      <c r="AJ34" s="395" t="e">
        <f>+MID(#REF!,73,1)</f>
        <v>#REF!</v>
      </c>
      <c r="AK34" s="402" t="e">
        <f>+MID(#REF!,74,1)</f>
        <v>#REF!</v>
      </c>
    </row>
    <row r="35" spans="1:38" x14ac:dyDescent="0.25">
      <c r="A35" s="400" t="s">
        <v>1520</v>
      </c>
      <c r="B35" s="861"/>
      <c r="C35" s="861"/>
      <c r="D35" s="861"/>
      <c r="E35" s="861"/>
      <c r="F35" s="861"/>
      <c r="G35" s="399"/>
      <c r="H35" s="399"/>
      <c r="I35" s="399"/>
      <c r="J35" s="399"/>
      <c r="K35" s="399"/>
      <c r="L35" s="399"/>
      <c r="M35" s="399"/>
      <c r="N35" s="861"/>
      <c r="O35" s="399" t="s">
        <v>1521</v>
      </c>
      <c r="P35" s="399"/>
      <c r="Q35" s="399"/>
      <c r="R35" s="399"/>
      <c r="S35" s="399"/>
      <c r="T35" s="399"/>
      <c r="U35" s="399"/>
      <c r="V35" s="399"/>
      <c r="W35" s="399"/>
      <c r="X35" s="399"/>
      <c r="Y35" s="399"/>
      <c r="Z35" s="399"/>
      <c r="AA35" s="399"/>
      <c r="AB35" s="399"/>
      <c r="AC35" s="399"/>
      <c r="AD35" s="399"/>
      <c r="AE35" s="353"/>
      <c r="AF35" s="353"/>
      <c r="AG35" s="353"/>
      <c r="AH35" s="353"/>
      <c r="AI35" s="353"/>
      <c r="AJ35" s="353"/>
      <c r="AK35" s="352"/>
    </row>
    <row r="36" spans="1:38" ht="19.5" customHeight="1" x14ac:dyDescent="0.25">
      <c r="A36" s="398">
        <v>0</v>
      </c>
      <c r="B36" s="395" t="e">
        <f>+LEFT(#REF!,1)</f>
        <v>#REF!</v>
      </c>
      <c r="C36" s="395" t="e">
        <f>+MID(#REF!,2,1)</f>
        <v>#REF!</v>
      </c>
      <c r="D36" s="395" t="e">
        <f>+MID(#REF!,3,1)</f>
        <v>#REF!</v>
      </c>
      <c r="E36" s="395" t="s">
        <v>982</v>
      </c>
      <c r="F36" s="395" t="e">
        <f>+LEFT(#REF!,1)</f>
        <v>#REF!</v>
      </c>
      <c r="G36" s="395" t="e">
        <f>+MID(#REF!,2,1)</f>
        <v>#REF!</v>
      </c>
      <c r="H36" s="395" t="e">
        <f>+MID(#REF!,3,1)</f>
        <v>#REF!</v>
      </c>
      <c r="I36" s="395" t="e">
        <f>+MID(#REF!,4,1)</f>
        <v>#REF!</v>
      </c>
      <c r="J36" s="395" t="e">
        <f>+MID(#REF!,5,1)</f>
        <v>#REF!</v>
      </c>
      <c r="K36" s="395" t="e">
        <f>+MID(#REF!,6,1)</f>
        <v>#REF!</v>
      </c>
      <c r="L36" s="395" t="e">
        <f>+MID(#REF!,7,1)</f>
        <v>#REF!</v>
      </c>
      <c r="M36" s="395" t="e">
        <f>+MID(#REF!,8,1)</f>
        <v>#REF!</v>
      </c>
      <c r="N36" s="397"/>
      <c r="O36" s="396">
        <v>0</v>
      </c>
      <c r="P36" s="395" t="e">
        <f>+LEFT(#REF!,1)</f>
        <v>#REF!</v>
      </c>
      <c r="Q36" s="395" t="e">
        <f>+MID(#REF!,2,1)</f>
        <v>#REF!</v>
      </c>
      <c r="R36" s="395" t="e">
        <f>+MID(#REF!,3,1)</f>
        <v>#REF!</v>
      </c>
      <c r="S36" s="395" t="s">
        <v>982</v>
      </c>
      <c r="T36" s="395" t="e">
        <f>+LEFT(#REF!,1)</f>
        <v>#REF!</v>
      </c>
      <c r="U36" s="395" t="e">
        <f>+MID(#REF!,2,1)</f>
        <v>#REF!</v>
      </c>
      <c r="V36" s="395" t="e">
        <f>+MID(#REF!,3,1)</f>
        <v>#REF!</v>
      </c>
      <c r="W36" s="395" t="e">
        <f>+MID(#REF!,4,1)</f>
        <v>#REF!</v>
      </c>
      <c r="X36" s="395" t="e">
        <f>+MID(#REF!,5,1)</f>
        <v>#REF!</v>
      </c>
      <c r="Y36" s="395" t="e">
        <f>+MID(#REF!,6,1)</f>
        <v>#REF!</v>
      </c>
      <c r="Z36" s="395" t="e">
        <f>+MID(#REF!,7,1)</f>
        <v>#REF!</v>
      </c>
      <c r="AA36" s="395" t="e">
        <f>+MID(#REF!,8,1)</f>
        <v>#REF!</v>
      </c>
      <c r="AB36" s="395"/>
      <c r="AC36" s="395"/>
      <c r="AD36" s="395"/>
      <c r="AE36" s="353"/>
      <c r="AF36" s="353"/>
      <c r="AG36" s="353" t="s">
        <v>983</v>
      </c>
      <c r="AH36" s="353"/>
      <c r="AI36" s="353"/>
      <c r="AJ36" s="353"/>
      <c r="AK36" s="352"/>
    </row>
    <row r="37" spans="1:38" s="345" customFormat="1" x14ac:dyDescent="0.25">
      <c r="A37" s="357" t="s">
        <v>1522</v>
      </c>
      <c r="B37" s="356"/>
      <c r="C37" s="356"/>
      <c r="D37" s="356"/>
      <c r="E37" s="356"/>
      <c r="F37" s="356"/>
      <c r="G37" s="356"/>
      <c r="H37" s="356"/>
      <c r="I37" s="356"/>
      <c r="J37" s="356"/>
      <c r="K37" s="356"/>
      <c r="L37" s="356"/>
      <c r="M37" s="356"/>
      <c r="N37" s="356"/>
      <c r="O37" s="356"/>
      <c r="P37" s="356"/>
      <c r="Q37" s="356"/>
      <c r="R37" s="356"/>
      <c r="S37" s="356"/>
      <c r="T37" s="356"/>
      <c r="U37" s="356"/>
      <c r="V37" s="356"/>
      <c r="W37" s="353"/>
      <c r="X37" s="353"/>
      <c r="Y37" s="353"/>
      <c r="Z37" s="353"/>
      <c r="AA37" s="353"/>
      <c r="AB37" s="353"/>
      <c r="AC37" s="353"/>
      <c r="AD37" s="353"/>
      <c r="AE37" s="353"/>
      <c r="AF37" s="353"/>
      <c r="AG37" s="353"/>
      <c r="AH37" s="353"/>
      <c r="AI37" s="353"/>
      <c r="AJ37" s="353"/>
      <c r="AK37" s="352"/>
    </row>
    <row r="38" spans="1:38" ht="19.5" customHeight="1" thickBot="1" x14ac:dyDescent="0.3">
      <c r="A38" s="394" t="e">
        <f>+LEFT(#REF!,1)</f>
        <v>#REF!</v>
      </c>
      <c r="B38" s="393" t="e">
        <f>+MID(#REF!,2,1)</f>
        <v>#REF!</v>
      </c>
      <c r="C38" s="393" t="e">
        <f>+MID(#REF!,3,1)</f>
        <v>#REF!</v>
      </c>
      <c r="D38" s="393" t="e">
        <f>+MID(#REF!,4,1)</f>
        <v>#REF!</v>
      </c>
      <c r="E38" s="393" t="e">
        <f>+MID(#REF!,5,1)</f>
        <v>#REF!</v>
      </c>
      <c r="F38" s="393" t="e">
        <f>+MID(#REF!,6,1)</f>
        <v>#REF!</v>
      </c>
      <c r="G38" s="393" t="e">
        <f>+MID(#REF!,7,1)</f>
        <v>#REF!</v>
      </c>
      <c r="H38" s="393" t="e">
        <f>+MID(#REF!,8,1)</f>
        <v>#REF!</v>
      </c>
      <c r="I38" s="393" t="e">
        <f>+MID(#REF!,9,1)</f>
        <v>#REF!</v>
      </c>
      <c r="J38" s="393" t="e">
        <f>+MID(#REF!,10,1)</f>
        <v>#REF!</v>
      </c>
      <c r="K38" s="393" t="e">
        <f>+MID(#REF!,11,1)</f>
        <v>#REF!</v>
      </c>
      <c r="L38" s="393" t="e">
        <f>+MID(#REF!,12,1)</f>
        <v>#REF!</v>
      </c>
      <c r="M38" s="393" t="e">
        <f>+MID(#REF!,13,1)</f>
        <v>#REF!</v>
      </c>
      <c r="N38" s="393" t="e">
        <f>+MID(#REF!,14,1)</f>
        <v>#REF!</v>
      </c>
      <c r="O38" s="393" t="e">
        <f>+MID(#REF!,15,1)</f>
        <v>#REF!</v>
      </c>
      <c r="P38" s="393" t="e">
        <f>+MID(#REF!,16,1)</f>
        <v>#REF!</v>
      </c>
      <c r="Q38" s="393" t="e">
        <f>+MID(#REF!,17,1)</f>
        <v>#REF!</v>
      </c>
      <c r="R38" s="393" t="e">
        <f>+MID(#REF!,18,1)</f>
        <v>#REF!</v>
      </c>
      <c r="S38" s="393" t="e">
        <f>+MID(#REF!,19,1)</f>
        <v>#REF!</v>
      </c>
      <c r="T38" s="393" t="e">
        <f>+MID(#REF!,20,1)</f>
        <v>#REF!</v>
      </c>
      <c r="U38" s="393" t="e">
        <f>+MID(#REF!,21,1)</f>
        <v>#REF!</v>
      </c>
      <c r="V38" s="393" t="e">
        <f>+MID(#REF!,22,1)</f>
        <v>#REF!</v>
      </c>
      <c r="W38" s="393" t="e">
        <f>+MID(#REF!,23,1)</f>
        <v>#REF!</v>
      </c>
      <c r="X38" s="393" t="e">
        <f>+MID(#REF!,24,1)</f>
        <v>#REF!</v>
      </c>
      <c r="Y38" s="393" t="e">
        <f>+MID(#REF!,25,1)</f>
        <v>#REF!</v>
      </c>
      <c r="Z38" s="393" t="e">
        <f>+MID(#REF!,26,1)</f>
        <v>#REF!</v>
      </c>
      <c r="AA38" s="393" t="e">
        <f>+MID(#REF!,27,1)</f>
        <v>#REF!</v>
      </c>
      <c r="AB38" s="393" t="e">
        <f>+MID(#REF!,28,1)</f>
        <v>#REF!</v>
      </c>
      <c r="AC38" s="393" t="e">
        <f>+MID(#REF!,29,1)</f>
        <v>#REF!</v>
      </c>
      <c r="AD38" s="393" t="e">
        <f>+MID(#REF!,30,1)</f>
        <v>#REF!</v>
      </c>
      <c r="AE38" s="393" t="e">
        <f>+MID(#REF!,31,1)</f>
        <v>#REF!</v>
      </c>
      <c r="AF38" s="393" t="e">
        <f>+MID(#REF!,32,1)</f>
        <v>#REF!</v>
      </c>
      <c r="AG38" s="393" t="e">
        <f>+MID(#REF!,33,1)</f>
        <v>#REF!</v>
      </c>
      <c r="AH38" s="393" t="e">
        <f>+MID(#REF!,34,1)</f>
        <v>#REF!</v>
      </c>
      <c r="AI38" s="393" t="e">
        <f>+MID(#REF!,35,1)</f>
        <v>#REF!</v>
      </c>
      <c r="AJ38" s="393" t="e">
        <f>+MID(#REF!,36,1)</f>
        <v>#REF!</v>
      </c>
      <c r="AK38" s="392" t="e">
        <f>+MID(#REF!,37,1)</f>
        <v>#REF!</v>
      </c>
    </row>
    <row r="39" spans="1:38" s="345" customFormat="1" ht="3.75" customHeight="1" thickBot="1" x14ac:dyDescent="0.3">
      <c r="A39" s="884"/>
      <c r="B39" s="356"/>
      <c r="C39" s="356"/>
      <c r="D39" s="356"/>
      <c r="E39" s="356"/>
      <c r="F39" s="356"/>
      <c r="G39" s="356"/>
      <c r="H39" s="356"/>
      <c r="I39" s="356"/>
      <c r="J39" s="356"/>
      <c r="K39" s="356"/>
      <c r="L39" s="356"/>
      <c r="M39" s="356"/>
      <c r="N39" s="356"/>
      <c r="O39" s="356"/>
      <c r="P39" s="356"/>
      <c r="Q39" s="356"/>
      <c r="R39" s="356"/>
      <c r="S39" s="356"/>
      <c r="T39" s="356"/>
      <c r="U39" s="356"/>
      <c r="V39" s="356"/>
      <c r="W39" s="353"/>
      <c r="X39" s="353"/>
      <c r="Y39" s="353"/>
      <c r="Z39" s="353"/>
      <c r="AA39" s="353"/>
      <c r="AB39" s="353"/>
      <c r="AC39" s="353"/>
      <c r="AD39" s="353"/>
      <c r="AE39" s="353"/>
      <c r="AF39" s="353"/>
      <c r="AG39" s="353"/>
      <c r="AH39" s="353"/>
      <c r="AI39" s="353"/>
      <c r="AJ39" s="353"/>
      <c r="AK39" s="885"/>
    </row>
    <row r="40" spans="1:38" s="388" customFormat="1" ht="12.75" customHeight="1" x14ac:dyDescent="0.25">
      <c r="A40" s="391" t="s">
        <v>1523</v>
      </c>
      <c r="B40" s="390"/>
      <c r="C40" s="390"/>
      <c r="D40" s="390"/>
      <c r="E40" s="390"/>
      <c r="F40" s="390"/>
      <c r="G40" s="390"/>
      <c r="H40" s="390"/>
      <c r="I40" s="390"/>
      <c r="J40" s="390"/>
      <c r="K40" s="389"/>
      <c r="L40" s="434" t="s">
        <v>1527</v>
      </c>
      <c r="M40" s="390"/>
      <c r="N40" s="390"/>
      <c r="O40" s="390"/>
      <c r="P40" s="390"/>
      <c r="Q40" s="390"/>
      <c r="R40" s="390"/>
      <c r="S40" s="390"/>
      <c r="T40" s="390"/>
      <c r="U40" s="390"/>
      <c r="V40" s="389"/>
      <c r="W40" s="1490" t="s">
        <v>1938</v>
      </c>
      <c r="X40" s="1490"/>
      <c r="Y40" s="1490"/>
      <c r="Z40" s="1490"/>
      <c r="AA40" s="1490"/>
      <c r="AB40" s="1490"/>
      <c r="AC40" s="1490"/>
      <c r="AD40" s="1490"/>
      <c r="AE40" s="1490"/>
      <c r="AF40" s="1490"/>
      <c r="AG40" s="1490"/>
      <c r="AH40" s="1490"/>
      <c r="AI40" s="1490"/>
      <c r="AJ40" s="1490"/>
      <c r="AK40" s="1491"/>
    </row>
    <row r="41" spans="1:38" s="345" customFormat="1" ht="31.5" customHeight="1" x14ac:dyDescent="0.25">
      <c r="A41" s="374" t="e">
        <f>MID(TEXT(#REF!,"dd.mm.yyyy"),1,1)</f>
        <v>#REF!</v>
      </c>
      <c r="B41" s="373" t="e">
        <f>MID(TEXT(#REF!,"dd.mm.yyyy"),2,1)</f>
        <v>#REF!</v>
      </c>
      <c r="C41" s="372" t="s">
        <v>953</v>
      </c>
      <c r="D41" s="373" t="e">
        <f>MID(TEXT(#REF!,"dd.mm.yyyy"),4,1)</f>
        <v>#REF!</v>
      </c>
      <c r="E41" s="373" t="e">
        <f>MID(TEXT(#REF!,"dd.mm.yyyy"),5,1)</f>
        <v>#REF!</v>
      </c>
      <c r="F41" s="372" t="s">
        <v>953</v>
      </c>
      <c r="G41" s="371" t="e">
        <f>MID(TEXT(#REF!,"dd.mm.yyyy"),7,1)</f>
        <v>#REF!</v>
      </c>
      <c r="H41" s="371" t="e">
        <f>MID(TEXT(#REF!,"dd.mm.yyyy"),8,1)</f>
        <v>#REF!</v>
      </c>
      <c r="I41" s="371" t="e">
        <f>MID(TEXT(#REF!,"dd.mm.yyyy"),9,1)</f>
        <v>#REF!</v>
      </c>
      <c r="J41" s="371" t="e">
        <f>MID(TEXT(#REF!,"dd.mm.yyyy"),10,1)</f>
        <v>#REF!</v>
      </c>
      <c r="K41" s="387"/>
      <c r="L41" s="373" t="e">
        <f>IF(#REF!="","",LEFT(TEXT(#REF!,"dd.mm.yyyy"),1))</f>
        <v>#REF!</v>
      </c>
      <c r="M41" s="373" t="e">
        <f>IF(#REF!="","",MID(TEXT(#REF!,"dd.mm.yyyy"),2,1))</f>
        <v>#REF!</v>
      </c>
      <c r="N41" s="372" t="s">
        <v>953</v>
      </c>
      <c r="O41" s="373" t="e">
        <f>IF(#REF!="","",MID(TEXT(#REF!,"dd.mm.yyyy"),4,1))</f>
        <v>#REF!</v>
      </c>
      <c r="P41" s="373" t="e">
        <f>IF(#REF!="","",MID(TEXT(#REF!,"dd.mm.yyyy"),5,1))</f>
        <v>#REF!</v>
      </c>
      <c r="Q41" s="372" t="s">
        <v>953</v>
      </c>
      <c r="R41" s="371" t="e">
        <f>IF(#REF!="","",MID(TEXT(#REF!,"dd.mm.yyyy"),7,1))</f>
        <v>#REF!</v>
      </c>
      <c r="S41" s="371" t="e">
        <f>IF(#REF!="","",MID(TEXT(#REF!,"dd.mm.yyyy"),8,1))</f>
        <v>#REF!</v>
      </c>
      <c r="T41" s="371" t="e">
        <f>IF(#REF!="","",MID(TEXT(#REF!,"dd.mm.yyyy"),9,1))</f>
        <v>#REF!</v>
      </c>
      <c r="U41" s="371" t="e">
        <f>IF(#REF!="","",MID(TEXT(#REF!,"dd.mm.yyyy"),10,1))</f>
        <v>#REF!</v>
      </c>
      <c r="V41" s="387"/>
      <c r="W41" s="1492"/>
      <c r="X41" s="1492"/>
      <c r="Y41" s="1492"/>
      <c r="Z41" s="1492"/>
      <c r="AA41" s="1492"/>
      <c r="AB41" s="1492"/>
      <c r="AC41" s="1492"/>
      <c r="AD41" s="1492"/>
      <c r="AE41" s="1492"/>
      <c r="AF41" s="1492"/>
      <c r="AG41" s="1492"/>
      <c r="AH41" s="1492"/>
      <c r="AI41" s="1492"/>
      <c r="AJ41" s="1492"/>
      <c r="AK41" s="1493"/>
    </row>
    <row r="42" spans="1:38" s="345" customFormat="1" ht="13.5" customHeight="1" x14ac:dyDescent="0.25">
      <c r="A42" s="357"/>
      <c r="B42" s="356"/>
      <c r="C42" s="356"/>
      <c r="D42" s="356"/>
      <c r="E42" s="356"/>
      <c r="F42" s="356"/>
      <c r="G42" s="382"/>
      <c r="H42" s="382"/>
      <c r="I42" s="382"/>
      <c r="J42" s="382"/>
      <c r="K42" s="381"/>
      <c r="L42" s="356"/>
      <c r="M42" s="356"/>
      <c r="N42" s="356"/>
      <c r="O42" s="356"/>
      <c r="P42" s="356"/>
      <c r="Q42" s="356"/>
      <c r="R42" s="382"/>
      <c r="S42" s="382"/>
      <c r="T42" s="382"/>
      <c r="U42" s="382"/>
      <c r="V42" s="381"/>
      <c r="W42" s="1494" t="e">
        <f>#REF!</f>
        <v>#REF!</v>
      </c>
      <c r="X42" s="1495"/>
      <c r="Y42" s="1495"/>
      <c r="Z42" s="1495"/>
      <c r="AA42" s="1495"/>
      <c r="AB42" s="1495"/>
      <c r="AC42" s="1495"/>
      <c r="AD42" s="1495"/>
      <c r="AE42" s="1495"/>
      <c r="AF42" s="1495"/>
      <c r="AG42" s="1495"/>
      <c r="AH42" s="1495"/>
      <c r="AI42" s="1495"/>
      <c r="AJ42" s="1495"/>
      <c r="AK42" s="1496"/>
    </row>
    <row r="43" spans="1:38" s="345" customFormat="1" ht="15.75" customHeight="1" thickBot="1" x14ac:dyDescent="0.3">
      <c r="A43" s="350"/>
      <c r="B43" s="349"/>
      <c r="C43" s="349"/>
      <c r="D43" s="349"/>
      <c r="E43" s="349"/>
      <c r="F43" s="349"/>
      <c r="G43" s="768"/>
      <c r="H43" s="768"/>
      <c r="I43" s="768"/>
      <c r="J43" s="768"/>
      <c r="K43" s="769"/>
      <c r="L43" s="770"/>
      <c r="M43" s="770"/>
      <c r="N43" s="770"/>
      <c r="O43" s="770"/>
      <c r="P43" s="770"/>
      <c r="Q43" s="770"/>
      <c r="R43" s="770"/>
      <c r="S43" s="349"/>
      <c r="T43" s="771"/>
      <c r="U43" s="771"/>
      <c r="V43" s="772"/>
      <c r="W43" s="1497"/>
      <c r="X43" s="1498"/>
      <c r="Y43" s="1498"/>
      <c r="Z43" s="1498"/>
      <c r="AA43" s="1498"/>
      <c r="AB43" s="1498"/>
      <c r="AC43" s="1498"/>
      <c r="AD43" s="1498"/>
      <c r="AE43" s="1498"/>
      <c r="AF43" s="1498"/>
      <c r="AG43" s="1498"/>
      <c r="AH43" s="1498"/>
      <c r="AI43" s="1498"/>
      <c r="AJ43" s="1498"/>
      <c r="AK43" s="1499"/>
    </row>
    <row r="44" spans="1:38" s="351" customFormat="1" ht="5.25" customHeight="1" thickBot="1" x14ac:dyDescent="0.3">
      <c r="A44" s="362"/>
      <c r="B44" s="365"/>
      <c r="C44" s="365"/>
      <c r="D44" s="365"/>
      <c r="E44" s="365"/>
      <c r="F44" s="365"/>
      <c r="G44" s="365"/>
      <c r="H44" s="365"/>
      <c r="I44" s="365"/>
      <c r="J44" s="365"/>
      <c r="K44" s="365"/>
      <c r="L44" s="855"/>
      <c r="M44" s="855"/>
      <c r="N44" s="855"/>
      <c r="O44" s="855"/>
      <c r="P44" s="855"/>
      <c r="Q44" s="855"/>
      <c r="R44" s="855"/>
      <c r="S44" s="855"/>
      <c r="T44" s="855"/>
      <c r="U44" s="855"/>
      <c r="V44" s="855"/>
      <c r="W44" s="855"/>
      <c r="X44" s="855"/>
      <c r="Y44" s="855"/>
      <c r="Z44" s="855"/>
      <c r="AA44" s="855"/>
      <c r="AB44" s="855"/>
      <c r="AC44" s="881"/>
      <c r="AD44" s="881"/>
      <c r="AE44" s="881"/>
      <c r="AF44" s="881"/>
      <c r="AG44" s="881"/>
      <c r="AH44" s="881"/>
      <c r="AI44" s="881"/>
      <c r="AJ44" s="881"/>
      <c r="AK44" s="765"/>
      <c r="AL44" s="354"/>
    </row>
    <row r="45" spans="1:38" s="351" customFormat="1" x14ac:dyDescent="0.25">
      <c r="A45" s="882"/>
      <c r="B45" s="880" t="s">
        <v>1528</v>
      </c>
      <c r="C45" s="354"/>
      <c r="D45" s="354"/>
      <c r="E45" s="354"/>
      <c r="F45" s="354"/>
      <c r="G45" s="354"/>
      <c r="H45" s="354"/>
      <c r="I45" s="354"/>
      <c r="J45" s="354"/>
      <c r="K45" s="354"/>
      <c r="L45" s="354"/>
      <c r="M45" s="354"/>
      <c r="N45" s="354"/>
      <c r="O45" s="354"/>
      <c r="P45" s="354"/>
      <c r="Q45" s="354"/>
      <c r="R45" s="354"/>
      <c r="S45" s="354"/>
      <c r="T45" s="354"/>
      <c r="U45" s="354"/>
      <c r="V45" s="354"/>
      <c r="W45" s="353"/>
      <c r="X45" s="353"/>
      <c r="Y45" s="353"/>
      <c r="Z45" s="353"/>
      <c r="AA45" s="353"/>
      <c r="AB45" s="353"/>
      <c r="AC45" s="353"/>
      <c r="AD45" s="353"/>
      <c r="AE45" s="353"/>
      <c r="AF45" s="353"/>
      <c r="AG45" s="353"/>
      <c r="AH45" s="353"/>
      <c r="AI45" s="353"/>
      <c r="AJ45" s="352"/>
      <c r="AK45" s="883"/>
      <c r="AL45" s="354"/>
    </row>
    <row r="46" spans="1:38"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38" ht="12.75" customHeight="1" x14ac:dyDescent="0.25">
      <c r="B47" s="359"/>
      <c r="C47" s="857"/>
      <c r="D47" s="857"/>
      <c r="E47" s="857"/>
      <c r="F47" s="857"/>
      <c r="G47" s="857"/>
      <c r="H47" s="857"/>
      <c r="I47" s="857"/>
      <c r="J47" s="857"/>
      <c r="K47" s="857"/>
      <c r="L47" s="857"/>
      <c r="M47" s="857"/>
      <c r="N47" s="857"/>
      <c r="O47" s="857"/>
      <c r="P47" s="857"/>
      <c r="Q47" s="857"/>
      <c r="R47" s="857"/>
      <c r="S47" s="857"/>
      <c r="T47" s="857"/>
      <c r="U47" s="857"/>
      <c r="V47" s="857"/>
      <c r="W47" s="353"/>
      <c r="X47" s="353"/>
      <c r="Y47" s="353"/>
      <c r="Z47" s="353"/>
      <c r="AA47" s="353"/>
      <c r="AB47" s="353"/>
      <c r="AC47" s="353"/>
      <c r="AD47" s="353"/>
      <c r="AE47" s="353"/>
      <c r="AF47" s="353"/>
      <c r="AG47" s="353"/>
      <c r="AH47" s="353"/>
      <c r="AI47" s="353"/>
      <c r="AJ47" s="352"/>
      <c r="AK47" s="346"/>
    </row>
    <row r="48" spans="1:38"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2:37" s="345" customFormat="1" x14ac:dyDescent="0.25">
      <c r="B49" s="357"/>
      <c r="C49" s="356"/>
      <c r="D49" s="356"/>
      <c r="E49" s="356"/>
      <c r="F49" s="356"/>
      <c r="G49" s="356"/>
      <c r="H49" s="356"/>
      <c r="I49" s="356"/>
      <c r="J49" s="356"/>
      <c r="K49" s="356"/>
      <c r="L49" s="356"/>
      <c r="M49" s="356"/>
      <c r="N49" s="356"/>
      <c r="O49" s="356"/>
      <c r="P49" s="356"/>
      <c r="Q49" s="356"/>
      <c r="R49" s="356"/>
      <c r="S49" s="356"/>
      <c r="T49" s="356"/>
      <c r="U49" s="356"/>
      <c r="V49" s="356"/>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2:37" s="351" customFormat="1" x14ac:dyDescent="0.25">
      <c r="B53" s="355"/>
      <c r="C53" s="354"/>
      <c r="D53" s="354"/>
      <c r="E53" s="354"/>
      <c r="F53" s="354"/>
      <c r="G53" s="354"/>
      <c r="H53" s="354"/>
      <c r="I53" s="354"/>
      <c r="J53" s="354"/>
      <c r="K53" s="354"/>
      <c r="L53" s="354"/>
      <c r="M53" s="354"/>
      <c r="N53" s="354"/>
      <c r="O53" s="354"/>
      <c r="P53" s="354"/>
      <c r="Q53" s="354"/>
      <c r="R53" s="354"/>
      <c r="S53" s="354"/>
      <c r="T53" s="354"/>
      <c r="U53" s="354"/>
      <c r="V53" s="354"/>
      <c r="W53" s="353"/>
      <c r="X53" s="353"/>
      <c r="Y53" s="353"/>
      <c r="Z53" s="353"/>
      <c r="AA53" s="353"/>
      <c r="AB53" s="353"/>
      <c r="AC53" s="353"/>
      <c r="AD53" s="353"/>
      <c r="AE53" s="353"/>
      <c r="AF53" s="353"/>
      <c r="AG53" s="353"/>
      <c r="AH53" s="353"/>
      <c r="AI53" s="353"/>
      <c r="AJ53" s="352"/>
      <c r="AK53" s="346"/>
    </row>
    <row r="54" spans="2:37" s="351" customFormat="1" ht="13.5" thickBot="1" x14ac:dyDescent="0.3">
      <c r="B54" s="366"/>
      <c r="C54" s="365"/>
      <c r="D54" s="365"/>
      <c r="E54" s="365"/>
      <c r="F54" s="365"/>
      <c r="G54" s="349" t="s">
        <v>1529</v>
      </c>
      <c r="H54" s="365"/>
      <c r="I54" s="365"/>
      <c r="J54" s="365"/>
      <c r="K54" s="365"/>
      <c r="L54" s="365"/>
      <c r="M54" s="365"/>
      <c r="N54" s="365"/>
      <c r="O54" s="365"/>
      <c r="P54" s="365"/>
      <c r="Q54" s="365"/>
      <c r="R54" s="365"/>
      <c r="S54" s="365"/>
      <c r="T54" s="365"/>
      <c r="U54" s="349" t="s">
        <v>1530</v>
      </c>
      <c r="V54" s="365"/>
      <c r="W54" s="348"/>
      <c r="X54" s="348"/>
      <c r="Y54" s="348"/>
      <c r="Z54" s="348"/>
      <c r="AA54" s="348"/>
      <c r="AB54" s="348"/>
      <c r="AC54" s="348"/>
      <c r="AD54" s="348"/>
      <c r="AE54" s="348"/>
      <c r="AF54" s="348"/>
      <c r="AG54" s="348"/>
      <c r="AH54" s="348"/>
      <c r="AI54" s="348"/>
      <c r="AJ54" s="347"/>
      <c r="AK54" s="346"/>
    </row>
    <row r="55" spans="2:37" s="345" customFormat="1" ht="4.5" customHeight="1" x14ac:dyDescent="0.25">
      <c r="B55" s="356"/>
      <c r="C55" s="356"/>
      <c r="D55" s="356"/>
      <c r="E55" s="356"/>
      <c r="F55" s="356"/>
      <c r="G55" s="356"/>
      <c r="H55" s="356"/>
      <c r="I55" s="356"/>
      <c r="J55" s="356"/>
      <c r="K55" s="356"/>
      <c r="L55" s="356"/>
      <c r="M55" s="356"/>
      <c r="N55" s="356"/>
      <c r="O55" s="356"/>
      <c r="P55" s="356"/>
      <c r="Q55" s="356"/>
      <c r="R55" s="356"/>
      <c r="S55" s="356"/>
      <c r="T55" s="356"/>
      <c r="U55" s="356"/>
      <c r="V55" s="356"/>
      <c r="W55" s="353"/>
      <c r="X55" s="353"/>
      <c r="Y55" s="353"/>
      <c r="Z55" s="353"/>
      <c r="AA55" s="353"/>
      <c r="AB55" s="353"/>
      <c r="AC55" s="353"/>
      <c r="AD55" s="353"/>
      <c r="AE55" s="353"/>
      <c r="AF55" s="353"/>
      <c r="AG55" s="353"/>
      <c r="AH55" s="353"/>
      <c r="AI55" s="353"/>
      <c r="AJ55" s="353"/>
      <c r="AK55" s="346"/>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0000"/>
    <outlinePr summaryBelow="0" summaryRight="0"/>
  </sheetPr>
  <dimension ref="A1:AM52"/>
  <sheetViews>
    <sheetView showGridLines="0" view="pageBreakPreview" topLeftCell="A22" zoomScaleNormal="100" zoomScaleSheetLayoutView="100" workbookViewId="0">
      <selection activeCell="AK47" sqref="AK47"/>
    </sheetView>
  </sheetViews>
  <sheetFormatPr defaultColWidth="9.140625" defaultRowHeight="12.75" x14ac:dyDescent="0.25"/>
  <cols>
    <col min="1" max="10" width="2.5703125" style="617" customWidth="1"/>
    <col min="11" max="11" width="3.42578125" style="617" customWidth="1"/>
    <col min="12" max="36" width="2.5703125" style="617" customWidth="1"/>
    <col min="37" max="37" width="2.140625" style="617" customWidth="1"/>
    <col min="38" max="38" width="1.85546875" style="617" customWidth="1"/>
    <col min="39" max="39" width="2.140625" style="617" customWidth="1"/>
    <col min="40" max="45" width="2.5703125" style="617" customWidth="1"/>
    <col min="46" max="46" width="7.7109375" style="617" customWidth="1"/>
    <col min="47" max="61" width="2.5703125" style="617" customWidth="1"/>
    <col min="62" max="16384" width="9.140625" style="617"/>
  </cols>
  <sheetData>
    <row r="1" spans="1:38" s="454" customFormat="1" ht="10.5" thickBot="1" x14ac:dyDescent="0.3">
      <c r="C1" s="616" t="s">
        <v>951</v>
      </c>
    </row>
    <row r="2" spans="1:38" s="351" customFormat="1" ht="21" customHeight="1" thickBot="1" x14ac:dyDescent="0.3">
      <c r="C2" s="618" t="s">
        <v>1492</v>
      </c>
      <c r="D2" s="619"/>
      <c r="E2" s="619"/>
      <c r="F2" s="619"/>
      <c r="G2" s="619"/>
      <c r="H2" s="619"/>
      <c r="I2" s="619"/>
      <c r="J2" s="620"/>
      <c r="Q2" s="450" t="s">
        <v>1493</v>
      </c>
    </row>
    <row r="3" spans="1:38" ht="13.5" thickBot="1" x14ac:dyDescent="0.3"/>
    <row r="4" spans="1:38" ht="28.5" customHeight="1" thickBot="1" x14ac:dyDescent="0.3">
      <c r="K4" s="655" t="s">
        <v>1494</v>
      </c>
      <c r="L4" s="448" t="e">
        <f>+MID(#REF!,1,1)</f>
        <v>#REF!</v>
      </c>
      <c r="M4" s="448" t="e">
        <f>+MID(#REF!,2,1)</f>
        <v>#REF!</v>
      </c>
      <c r="N4" s="448" t="s">
        <v>953</v>
      </c>
      <c r="O4" s="448" t="e">
        <f>LEFT(#REF!,1)</f>
        <v>#REF!</v>
      </c>
      <c r="P4" s="448" t="e">
        <f>RIGHT(#REF!,1)</f>
        <v>#REF!</v>
      </c>
      <c r="Q4" s="448" t="s">
        <v>953</v>
      </c>
      <c r="R4" s="448" t="e">
        <f>+LEFT(#REF!,1)</f>
        <v>#REF!</v>
      </c>
      <c r="S4" s="448" t="e">
        <f>+MID(#REF!,2,1)</f>
        <v>#REF!</v>
      </c>
      <c r="T4" s="448" t="e">
        <f>+MID(#REF!,3,1)</f>
        <v>#REF!</v>
      </c>
      <c r="U4" s="448" t="e">
        <f>+MID(#REF!,4,1)</f>
        <v>#REF!</v>
      </c>
      <c r="V4" s="1500" t="s">
        <v>1495</v>
      </c>
      <c r="W4" s="1501"/>
      <c r="X4" s="1501"/>
      <c r="Y4" s="1501"/>
      <c r="Z4" s="1501"/>
      <c r="AA4" s="1502"/>
    </row>
    <row r="5" spans="1:38" ht="7.5" customHeight="1" thickBot="1" x14ac:dyDescent="0.3"/>
    <row r="6" spans="1:38" s="441" customFormat="1" ht="14.25" customHeight="1" x14ac:dyDescent="0.25">
      <c r="A6" s="444" t="s">
        <v>1496</v>
      </c>
      <c r="B6" s="444"/>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3"/>
      <c r="AL6" s="442"/>
    </row>
    <row r="7" spans="1:38" s="441" customFormat="1" ht="14.25" customHeight="1" x14ac:dyDescent="0.25">
      <c r="A7" s="656" t="s">
        <v>1497</v>
      </c>
      <c r="B7" s="656"/>
      <c r="C7" s="657"/>
      <c r="D7" s="657"/>
      <c r="E7" s="657"/>
      <c r="F7" s="657"/>
      <c r="G7" s="657"/>
      <c r="H7" s="657"/>
      <c r="I7" s="657"/>
      <c r="J7" s="657"/>
      <c r="K7" s="657"/>
      <c r="L7" s="657"/>
      <c r="M7" s="657"/>
      <c r="N7" s="657"/>
      <c r="O7" s="657"/>
      <c r="P7" s="657"/>
      <c r="Q7" s="657"/>
      <c r="R7" s="657"/>
      <c r="S7" s="657"/>
      <c r="T7" s="657"/>
      <c r="U7" s="657"/>
      <c r="V7" s="657"/>
      <c r="W7" s="657"/>
      <c r="X7" s="657"/>
      <c r="Y7" s="657"/>
      <c r="Z7" s="657"/>
      <c r="AA7" s="657"/>
      <c r="AB7" s="657"/>
      <c r="AC7" s="657"/>
      <c r="AD7" s="657"/>
      <c r="AE7" s="657"/>
      <c r="AF7" s="657"/>
      <c r="AG7" s="657"/>
      <c r="AH7" s="657"/>
      <c r="AI7" s="657"/>
      <c r="AJ7" s="657"/>
      <c r="AK7" s="657"/>
      <c r="AL7" s="658"/>
    </row>
    <row r="8" spans="1:38" s="662" customFormat="1" ht="15" customHeight="1" x14ac:dyDescent="0.25">
      <c r="A8" s="659" t="s">
        <v>1498</v>
      </c>
      <c r="B8" s="659"/>
      <c r="C8" s="660"/>
      <c r="D8" s="660"/>
      <c r="E8" s="660"/>
      <c r="F8" s="660"/>
      <c r="G8" s="660"/>
      <c r="H8" s="660"/>
      <c r="I8" s="660"/>
      <c r="J8" s="660"/>
      <c r="K8" s="660"/>
      <c r="L8" s="660"/>
      <c r="M8" s="660"/>
      <c r="N8" s="660"/>
      <c r="O8" s="660"/>
      <c r="P8" s="660"/>
      <c r="Q8" s="660"/>
      <c r="R8" s="660"/>
      <c r="S8" s="661"/>
      <c r="T8" s="660"/>
      <c r="U8" s="660"/>
      <c r="V8" s="660"/>
      <c r="W8" s="660"/>
      <c r="X8" s="660"/>
      <c r="Y8" s="660"/>
      <c r="Z8" s="660"/>
      <c r="AA8" s="660"/>
      <c r="AB8" s="660"/>
      <c r="AC8" s="660"/>
      <c r="AD8" s="660"/>
      <c r="AE8" s="660"/>
      <c r="AF8" s="660"/>
      <c r="AG8" s="660"/>
      <c r="AH8" s="660"/>
      <c r="AI8" s="660"/>
      <c r="AJ8" s="660"/>
      <c r="AK8" s="660"/>
      <c r="AL8" s="658"/>
    </row>
    <row r="9" spans="1:38" s="436" customFormat="1" ht="18" customHeight="1" thickBot="1" x14ac:dyDescent="0.3">
      <c r="A9" s="439" t="s">
        <v>1499</v>
      </c>
      <c r="B9" s="439"/>
      <c r="C9" s="438"/>
      <c r="D9" s="438"/>
      <c r="E9" s="439"/>
      <c r="F9" s="438"/>
      <c r="G9" s="438"/>
      <c r="H9" s="438"/>
      <c r="I9" s="438"/>
      <c r="J9" s="438"/>
      <c r="K9" s="438"/>
      <c r="L9" s="438"/>
      <c r="M9" s="438"/>
      <c r="N9" s="438"/>
      <c r="O9" s="438"/>
      <c r="P9" s="438"/>
      <c r="Q9" s="438"/>
      <c r="R9" s="438"/>
      <c r="S9" s="437"/>
      <c r="T9" s="438"/>
      <c r="U9" s="438"/>
      <c r="V9" s="438"/>
      <c r="W9" s="438"/>
      <c r="X9" s="438"/>
      <c r="Y9" s="438"/>
      <c r="Z9" s="438"/>
      <c r="AA9" s="438"/>
      <c r="AB9" s="438"/>
      <c r="AC9" s="438"/>
      <c r="AD9" s="438"/>
      <c r="AE9" s="438"/>
      <c r="AF9" s="438"/>
      <c r="AG9" s="438"/>
      <c r="AH9" s="438"/>
      <c r="AI9" s="438"/>
      <c r="AJ9" s="438"/>
      <c r="AK9" s="438"/>
      <c r="AL9" s="437"/>
    </row>
    <row r="10" spans="1:38" s="416" customFormat="1" ht="3.75" customHeight="1" thickBot="1" x14ac:dyDescent="0.3"/>
    <row r="11" spans="1:38" s="416" customFormat="1" ht="14.25" customHeight="1" x14ac:dyDescent="0.25">
      <c r="A11" s="418" t="s">
        <v>1500</v>
      </c>
      <c r="B11" s="417"/>
      <c r="C11" s="417"/>
      <c r="D11" s="417"/>
      <c r="E11" s="417"/>
      <c r="F11" s="417"/>
      <c r="G11" s="417"/>
      <c r="H11" s="417"/>
      <c r="I11" s="361"/>
      <c r="J11" s="640"/>
      <c r="K11" s="434" t="s">
        <v>1501</v>
      </c>
      <c r="L11" s="417"/>
      <c r="M11" s="435"/>
      <c r="N11" s="435"/>
      <c r="O11" s="435"/>
      <c r="P11" s="417"/>
      <c r="Q11" s="434" t="s">
        <v>1501</v>
      </c>
      <c r="R11" s="417"/>
      <c r="S11" s="361"/>
      <c r="T11" s="417"/>
      <c r="U11" s="417"/>
      <c r="V11" s="641"/>
      <c r="W11" s="417"/>
      <c r="X11" s="417"/>
      <c r="Y11" s="417"/>
      <c r="Z11" s="417"/>
      <c r="AA11" s="417"/>
      <c r="AB11" s="417"/>
      <c r="AC11" s="417"/>
      <c r="AD11" s="434" t="s">
        <v>1502</v>
      </c>
      <c r="AE11" s="434"/>
      <c r="AF11" s="434"/>
      <c r="AG11" s="434" t="s">
        <v>1503</v>
      </c>
      <c r="AH11" s="417"/>
      <c r="AI11" s="417"/>
      <c r="AJ11" s="417"/>
      <c r="AK11" s="417"/>
      <c r="AL11" s="433"/>
    </row>
    <row r="12" spans="1:38" s="416" customFormat="1" ht="19.5" customHeight="1" x14ac:dyDescent="0.2">
      <c r="A12" s="430" t="e">
        <f>LEFT(#REF!,1)</f>
        <v>#REF!</v>
      </c>
      <c r="B12" s="395" t="e">
        <f>MID(#REF!,2,1)</f>
        <v>#REF!</v>
      </c>
      <c r="C12" s="395" t="e">
        <f>MID(#REF!,3,1)</f>
        <v>#REF!</v>
      </c>
      <c r="D12" s="395" t="e">
        <f>MID(#REF!,4,1)</f>
        <v>#REF!</v>
      </c>
      <c r="E12" s="395" t="e">
        <f>MID(#REF!,5,1)</f>
        <v>#REF!</v>
      </c>
      <c r="F12" s="395" t="e">
        <f>MID(#REF!,6,1)</f>
        <v>#REF!</v>
      </c>
      <c r="G12" s="395" t="e">
        <f>MID(#REF!,7,1)</f>
        <v>#REF!</v>
      </c>
      <c r="H12" s="395" t="e">
        <f>MID(#REF!,8,1)</f>
        <v>#REF!</v>
      </c>
      <c r="I12" s="395" t="e">
        <f>MID(#REF!,9,1)</f>
        <v>#REF!</v>
      </c>
      <c r="J12" s="642" t="e">
        <f>MID(#REF!,10,1)</f>
        <v>#REF!</v>
      </c>
      <c r="K12" s="643"/>
      <c r="L12" s="419"/>
      <c r="M12" s="419"/>
      <c r="N12" s="419"/>
      <c r="O12" s="419"/>
      <c r="P12" s="419"/>
      <c r="Q12" s="419"/>
      <c r="R12" s="419"/>
      <c r="S12" s="419"/>
      <c r="T12" s="419"/>
      <c r="U12" s="419"/>
      <c r="V12" s="644"/>
      <c r="W12" s="424" t="s">
        <v>1504</v>
      </c>
      <c r="X12" s="419"/>
      <c r="Y12" s="419"/>
      <c r="Z12" s="419"/>
      <c r="AA12" s="419"/>
      <c r="AB12" s="424" t="s">
        <v>1505</v>
      </c>
      <c r="AC12" s="419"/>
      <c r="AD12" s="395" t="e">
        <f>MID(#REF!,1,1)</f>
        <v>#REF!</v>
      </c>
      <c r="AE12" s="395" t="e">
        <f>MID(#REF!,2,1)</f>
        <v>#REF!</v>
      </c>
      <c r="AF12" s="395"/>
      <c r="AG12" s="395" t="e">
        <f>MID(#REF!,1,1)</f>
        <v>#REF!</v>
      </c>
      <c r="AH12" s="395" t="e">
        <f>MID(#REF!,2,1)</f>
        <v>#REF!</v>
      </c>
      <c r="AI12" s="395" t="e">
        <f>MID(#REF!,3,1)</f>
        <v>#REF!</v>
      </c>
      <c r="AJ12" s="395" t="e">
        <f>MID(#REF!,4,1)</f>
        <v>#REF!</v>
      </c>
      <c r="AK12" s="419"/>
      <c r="AL12" s="425"/>
    </row>
    <row r="13" spans="1:38" s="416" customFormat="1" ht="19.5" customHeight="1" x14ac:dyDescent="0.25">
      <c r="A13" s="357" t="s">
        <v>1506</v>
      </c>
      <c r="B13" s="419"/>
      <c r="C13" s="419"/>
      <c r="D13" s="419"/>
      <c r="E13" s="419"/>
      <c r="F13" s="419"/>
      <c r="G13" s="419"/>
      <c r="H13" s="353"/>
      <c r="I13" s="353"/>
      <c r="J13" s="481"/>
      <c r="K13" s="432" t="e">
        <f>IF(#REF!="x","x"," ")</f>
        <v>#REF!</v>
      </c>
      <c r="L13" s="424" t="s">
        <v>1507</v>
      </c>
      <c r="N13" s="426"/>
      <c r="O13" s="426"/>
      <c r="P13" s="426"/>
      <c r="Q13" s="426"/>
      <c r="R13" s="432" t="e">
        <f>IF(#REF!="x","x"," ")</f>
        <v>#REF!</v>
      </c>
      <c r="S13" s="424" t="s">
        <v>1508</v>
      </c>
      <c r="T13" s="419"/>
      <c r="U13" s="419"/>
      <c r="V13" s="644"/>
      <c r="W13" s="624"/>
      <c r="X13" s="625"/>
      <c r="Y13" s="625"/>
      <c r="Z13" s="625"/>
      <c r="AA13" s="625"/>
      <c r="AB13" s="626" t="s">
        <v>1509</v>
      </c>
      <c r="AC13" s="625"/>
      <c r="AD13" s="627" t="e">
        <f>MID(#REF!,1,1)</f>
        <v>#REF!</v>
      </c>
      <c r="AE13" s="627" t="e">
        <f>MID(#REF!,2,1)</f>
        <v>#REF!</v>
      </c>
      <c r="AF13" s="627"/>
      <c r="AG13" s="627" t="e">
        <f>MID(#REF!,1,1)</f>
        <v>#REF!</v>
      </c>
      <c r="AH13" s="627" t="e">
        <f>MID(#REF!,2,1)</f>
        <v>#REF!</v>
      </c>
      <c r="AI13" s="627" t="e">
        <f>MID(#REF!,3,1)</f>
        <v>#REF!</v>
      </c>
      <c r="AJ13" s="627" t="e">
        <f>MID(#REF!,4,1)</f>
        <v>#REF!</v>
      </c>
      <c r="AK13" s="625"/>
      <c r="AL13" s="628"/>
    </row>
    <row r="14" spans="1:38" s="416" customFormat="1" ht="19.5" customHeight="1" x14ac:dyDescent="0.2">
      <c r="A14" s="663" t="e">
        <f>LEFT(#REF!,1)</f>
        <v>#REF!</v>
      </c>
      <c r="B14" s="428" t="e">
        <f>MID(#REF!,2,1)</f>
        <v>#REF!</v>
      </c>
      <c r="C14" s="428" t="e">
        <f>MID(#REF!,3,1)</f>
        <v>#REF!</v>
      </c>
      <c r="D14" s="428" t="e">
        <f>MID(#REF!,4,1)</f>
        <v>#REF!</v>
      </c>
      <c r="E14" s="428" t="e">
        <f>MID(#REF!,5,1)</f>
        <v>#REF!</v>
      </c>
      <c r="F14" s="428" t="e">
        <f>MID(#REF!,6,1)</f>
        <v>#REF!</v>
      </c>
      <c r="G14" s="428" t="e">
        <f>MID(#REF!,7,1)</f>
        <v>#REF!</v>
      </c>
      <c r="H14" s="428" t="e">
        <f>MID(#REF!,8,1)</f>
        <v>#REF!</v>
      </c>
      <c r="I14" s="353"/>
      <c r="J14" s="481"/>
      <c r="K14" s="353" t="e">
        <f>IF(#REF!="x","x", "")</f>
        <v>#REF!</v>
      </c>
      <c r="L14" s="424" t="s">
        <v>1510</v>
      </c>
      <c r="M14" s="424"/>
      <c r="N14" s="426"/>
      <c r="O14" s="426"/>
      <c r="P14" s="426"/>
      <c r="Q14" s="426"/>
      <c r="R14" s="426" t="e">
        <f>IF(#REF!="x","x"," ")</f>
        <v>#REF!</v>
      </c>
      <c r="S14" s="424" t="s">
        <v>1511</v>
      </c>
      <c r="T14" s="419"/>
      <c r="U14" s="419"/>
      <c r="V14" s="644"/>
      <c r="W14" s="424"/>
      <c r="X14" s="419"/>
      <c r="Y14" s="356"/>
      <c r="Z14" s="353"/>
      <c r="AA14" s="353"/>
      <c r="AB14" s="426"/>
      <c r="AC14" s="353"/>
      <c r="AD14" s="428"/>
      <c r="AE14" s="428"/>
      <c r="AF14" s="428"/>
      <c r="AG14" s="428"/>
      <c r="AH14" s="428"/>
      <c r="AI14" s="428"/>
      <c r="AJ14" s="428"/>
      <c r="AK14" s="353"/>
      <c r="AL14" s="425"/>
    </row>
    <row r="15" spans="1:38" s="416" customFormat="1" ht="19.5" customHeight="1" x14ac:dyDescent="0.2">
      <c r="A15" s="357" t="s">
        <v>971</v>
      </c>
      <c r="B15" s="419"/>
      <c r="C15" s="419"/>
      <c r="D15" s="419"/>
      <c r="E15" s="419"/>
      <c r="F15" s="372"/>
      <c r="G15" s="419"/>
      <c r="H15" s="419"/>
      <c r="I15" s="353"/>
      <c r="J15" s="481"/>
      <c r="K15" s="643"/>
      <c r="L15" s="353"/>
      <c r="M15" s="424"/>
      <c r="N15" s="426"/>
      <c r="O15" s="426"/>
      <c r="P15" s="426"/>
      <c r="Q15" s="426"/>
      <c r="R15" s="664" t="s">
        <v>1512</v>
      </c>
      <c r="S15" s="426"/>
      <c r="T15" s="419"/>
      <c r="U15" s="419"/>
      <c r="V15" s="644"/>
      <c r="W15" s="424" t="s">
        <v>1513</v>
      </c>
      <c r="X15" s="419"/>
      <c r="Y15" s="356"/>
      <c r="Z15" s="353"/>
      <c r="AA15" s="353"/>
      <c r="AB15" s="424" t="s">
        <v>1505</v>
      </c>
      <c r="AC15" s="353"/>
      <c r="AD15" s="395" t="e">
        <f>MID(#REF!,1,1)</f>
        <v>#REF!</v>
      </c>
      <c r="AE15" s="395" t="e">
        <f>MID(#REF!,2,1)</f>
        <v>#REF!</v>
      </c>
      <c r="AF15" s="395"/>
      <c r="AG15" s="395" t="e">
        <f>MID(#REF!,1,1)</f>
        <v>#REF!</v>
      </c>
      <c r="AH15" s="395" t="e">
        <f>MID(#REF!,2,1)</f>
        <v>#REF!</v>
      </c>
      <c r="AI15" s="395" t="e">
        <f>MID(#REF!,3,1)</f>
        <v>#REF!</v>
      </c>
      <c r="AJ15" s="395" t="e">
        <f>MID(#REF!,4,1)</f>
        <v>#REF!</v>
      </c>
      <c r="AK15" s="353"/>
      <c r="AL15" s="425"/>
    </row>
    <row r="16" spans="1:38" s="416" customFormat="1" ht="19.5" customHeight="1" thickBot="1" x14ac:dyDescent="0.25">
      <c r="A16" s="423" t="e">
        <f>#REF!</f>
        <v>#REF!</v>
      </c>
      <c r="B16" s="348" t="e">
        <f>#REF!</f>
        <v>#REF!</v>
      </c>
      <c r="C16" s="421" t="s">
        <v>953</v>
      </c>
      <c r="D16" s="348" t="e">
        <f>#REF!</f>
        <v>#REF!</v>
      </c>
      <c r="E16" s="348" t="e">
        <f>#REF!</f>
        <v>#REF!</v>
      </c>
      <c r="F16" s="421" t="s">
        <v>953</v>
      </c>
      <c r="G16" s="348" t="e">
        <f>#REF!</f>
        <v>#REF!</v>
      </c>
      <c r="H16" s="348"/>
      <c r="I16" s="348"/>
      <c r="J16" s="646"/>
      <c r="K16" s="647"/>
      <c r="L16" s="348"/>
      <c r="M16" s="348"/>
      <c r="N16" s="348"/>
      <c r="O16" s="348"/>
      <c r="P16" s="348"/>
      <c r="Q16" s="348"/>
      <c r="R16" s="348"/>
      <c r="S16" s="348"/>
      <c r="T16" s="421"/>
      <c r="U16" s="421"/>
      <c r="V16" s="648"/>
      <c r="W16" s="420"/>
      <c r="X16" s="421"/>
      <c r="Y16" s="349"/>
      <c r="Z16" s="348"/>
      <c r="AA16" s="348"/>
      <c r="AB16" s="420" t="s">
        <v>1509</v>
      </c>
      <c r="AC16" s="348"/>
      <c r="AD16" s="393" t="e">
        <f>MID(#REF!,1,1)</f>
        <v>#REF!</v>
      </c>
      <c r="AE16" s="393" t="e">
        <f>MID(#REF!,2,1)</f>
        <v>#REF!</v>
      </c>
      <c r="AF16" s="393"/>
      <c r="AG16" s="393" t="e">
        <f>MID(#REF!,1,1)</f>
        <v>#REF!</v>
      </c>
      <c r="AH16" s="393" t="e">
        <f>MID(#REF!,2,1)</f>
        <v>#REF!</v>
      </c>
      <c r="AI16" s="393" t="e">
        <f>MID(#REF!,3,1)</f>
        <v>#REF!</v>
      </c>
      <c r="AJ16" s="393" t="e">
        <f>MID(#REF!,4,1)</f>
        <v>#REF!</v>
      </c>
      <c r="AK16" s="348"/>
      <c r="AL16" s="422"/>
    </row>
    <row r="17" spans="1:39" s="416" customFormat="1" ht="4.5" customHeight="1" x14ac:dyDescent="0.25">
      <c r="A17" s="419"/>
      <c r="B17" s="419"/>
      <c r="C17" s="419"/>
      <c r="D17" s="419"/>
      <c r="E17" s="419"/>
      <c r="F17" s="419"/>
      <c r="G17" s="419"/>
      <c r="H17" s="353"/>
      <c r="I17" s="353"/>
      <c r="J17" s="353"/>
      <c r="K17" s="353"/>
      <c r="L17" s="353"/>
      <c r="M17" s="353"/>
      <c r="N17" s="353"/>
      <c r="O17" s="353"/>
      <c r="P17" s="353"/>
      <c r="Q17" s="353"/>
      <c r="R17" s="353"/>
      <c r="S17" s="353"/>
      <c r="T17" s="419"/>
      <c r="U17" s="419"/>
      <c r="V17" s="353"/>
      <c r="W17" s="353"/>
      <c r="X17" s="353"/>
      <c r="Y17" s="353"/>
      <c r="Z17" s="353"/>
      <c r="AA17" s="353"/>
      <c r="AB17" s="353"/>
      <c r="AC17" s="353"/>
      <c r="AD17" s="353"/>
      <c r="AE17" s="353"/>
      <c r="AF17" s="353"/>
      <c r="AG17" s="353"/>
      <c r="AH17" s="353"/>
      <c r="AI17" s="353"/>
      <c r="AJ17" s="353"/>
      <c r="AK17" s="353"/>
      <c r="AL17" s="419"/>
      <c r="AM17" s="419"/>
    </row>
    <row r="18" spans="1:39" s="416" customFormat="1" ht="3" customHeight="1" thickBot="1" x14ac:dyDescent="0.3">
      <c r="A18" s="665"/>
      <c r="B18" s="419"/>
      <c r="C18" s="419"/>
      <c r="D18" s="419"/>
      <c r="E18" s="419"/>
      <c r="F18" s="419"/>
      <c r="G18" s="419"/>
      <c r="H18" s="353"/>
      <c r="I18" s="353"/>
      <c r="J18" s="353"/>
      <c r="K18" s="353"/>
      <c r="L18" s="353"/>
      <c r="M18" s="353"/>
      <c r="N18" s="353"/>
      <c r="O18" s="353"/>
      <c r="P18" s="353"/>
      <c r="Q18" s="353"/>
      <c r="R18" s="353"/>
      <c r="S18" s="353"/>
      <c r="T18" s="419"/>
      <c r="U18" s="419"/>
      <c r="V18" s="419"/>
      <c r="W18" s="353"/>
      <c r="X18" s="353"/>
      <c r="Y18" s="353"/>
      <c r="Z18" s="353"/>
      <c r="AA18" s="353"/>
      <c r="AB18" s="353"/>
      <c r="AC18" s="353"/>
      <c r="AD18" s="353"/>
      <c r="AE18" s="353"/>
      <c r="AF18" s="353"/>
      <c r="AG18" s="353"/>
      <c r="AH18" s="353"/>
      <c r="AI18" s="353"/>
      <c r="AJ18" s="353"/>
      <c r="AK18" s="353"/>
      <c r="AL18" s="419"/>
      <c r="AM18" s="419"/>
    </row>
    <row r="19" spans="1:39" s="416" customFormat="1" ht="16.5" x14ac:dyDescent="0.25">
      <c r="A19" s="418" t="s">
        <v>1514</v>
      </c>
      <c r="B19" s="417"/>
      <c r="C19" s="417"/>
      <c r="D19" s="417"/>
      <c r="E19" s="417"/>
      <c r="F19" s="417"/>
      <c r="G19" s="417"/>
      <c r="H19" s="361"/>
      <c r="I19" s="361"/>
      <c r="J19" s="361"/>
      <c r="K19" s="361"/>
      <c r="L19" s="361"/>
      <c r="M19" s="361"/>
      <c r="N19" s="361"/>
      <c r="O19" s="361"/>
      <c r="P19" s="361"/>
      <c r="Q19" s="361"/>
      <c r="R19" s="361"/>
      <c r="S19" s="361"/>
      <c r="T19" s="417"/>
      <c r="U19" s="417"/>
      <c r="V19" s="417"/>
      <c r="W19" s="361"/>
      <c r="X19" s="361"/>
      <c r="Y19" s="361"/>
      <c r="Z19" s="361"/>
      <c r="AA19" s="361"/>
      <c r="AB19" s="361"/>
      <c r="AC19" s="361"/>
      <c r="AD19" s="361"/>
      <c r="AE19" s="361"/>
      <c r="AF19" s="361"/>
      <c r="AG19" s="361"/>
      <c r="AH19" s="361"/>
      <c r="AI19" s="361"/>
      <c r="AJ19" s="361"/>
      <c r="AK19" s="361"/>
      <c r="AL19" s="433"/>
    </row>
    <row r="20" spans="1:39" s="416" customFormat="1" ht="19.5" customHeight="1" x14ac:dyDescent="0.25">
      <c r="A20" s="403" t="e">
        <f>+LEFT(#REF!,1)</f>
        <v>#REF!</v>
      </c>
      <c r="B20" s="395" t="e">
        <f>+MID(#REF!,2,1)</f>
        <v>#REF!</v>
      </c>
      <c r="C20" s="395" t="e">
        <f>+MID(#REF!,3,1)</f>
        <v>#REF!</v>
      </c>
      <c r="D20" s="395" t="e">
        <f>+MID(#REF!,4,1)</f>
        <v>#REF!</v>
      </c>
      <c r="E20" s="395" t="e">
        <f>+MID(#REF!,5,1)</f>
        <v>#REF!</v>
      </c>
      <c r="F20" s="395" t="e">
        <f>+MID(#REF!,6,1)</f>
        <v>#REF!</v>
      </c>
      <c r="G20" s="395" t="e">
        <f>+MID(#REF!,7,1)</f>
        <v>#REF!</v>
      </c>
      <c r="H20" s="395" t="e">
        <f>+MID(#REF!,8,1)</f>
        <v>#REF!</v>
      </c>
      <c r="I20" s="395" t="e">
        <f>+MID(#REF!,9,1)</f>
        <v>#REF!</v>
      </c>
      <c r="J20" s="395" t="e">
        <f>+MID(#REF!,10,1)</f>
        <v>#REF!</v>
      </c>
      <c r="K20" s="395" t="e">
        <f>+MID(#REF!,11,1)</f>
        <v>#REF!</v>
      </c>
      <c r="L20" s="395" t="e">
        <f>+MID(#REF!,12,1)</f>
        <v>#REF!</v>
      </c>
      <c r="M20" s="395" t="e">
        <f>+MID(#REF!,13,1)</f>
        <v>#REF!</v>
      </c>
      <c r="N20" s="395" t="e">
        <f>+MID(#REF!,14,1)</f>
        <v>#REF!</v>
      </c>
      <c r="O20" s="395" t="e">
        <f>+MID(#REF!,15,1)</f>
        <v>#REF!</v>
      </c>
      <c r="P20" s="395" t="e">
        <f>+MID(#REF!,16,1)</f>
        <v>#REF!</v>
      </c>
      <c r="Q20" s="395" t="e">
        <f>+MID(#REF!,17,1)</f>
        <v>#REF!</v>
      </c>
      <c r="R20" s="395" t="e">
        <f>+MID(#REF!,18,1)</f>
        <v>#REF!</v>
      </c>
      <c r="S20" s="395" t="e">
        <f>+MID(#REF!,19,1)</f>
        <v>#REF!</v>
      </c>
      <c r="T20" s="395" t="e">
        <f>+MID(#REF!,20,1)</f>
        <v>#REF!</v>
      </c>
      <c r="U20" s="395" t="e">
        <f>+MID(#REF!,21,1)</f>
        <v>#REF!</v>
      </c>
      <c r="V20" s="395" t="e">
        <f>+MID(#REF!,22,1)</f>
        <v>#REF!</v>
      </c>
      <c r="W20" s="395" t="e">
        <f>+MID(#REF!,23,1)</f>
        <v>#REF!</v>
      </c>
      <c r="X20" s="395" t="e">
        <f>+MID(#REF!,24,1)</f>
        <v>#REF!</v>
      </c>
      <c r="Y20" s="395" t="e">
        <f>+MID(#REF!,25,1)</f>
        <v>#REF!</v>
      </c>
      <c r="Z20" s="395" t="e">
        <f>+MID(#REF!,26,1)</f>
        <v>#REF!</v>
      </c>
      <c r="AA20" s="395" t="e">
        <f>+MID(#REF!,27,1)</f>
        <v>#REF!</v>
      </c>
      <c r="AB20" s="395" t="e">
        <f>+MID(#REF!,28,1)</f>
        <v>#REF!</v>
      </c>
      <c r="AC20" s="395" t="e">
        <f>+MID(#REF!,29,1)</f>
        <v>#REF!</v>
      </c>
      <c r="AD20" s="395" t="e">
        <f>+MID(#REF!,30,1)</f>
        <v>#REF!</v>
      </c>
      <c r="AE20" s="395" t="e">
        <f>+MID(#REF!,31,1)</f>
        <v>#REF!</v>
      </c>
      <c r="AF20" s="395" t="e">
        <f>+MID(#REF!,32,1)</f>
        <v>#REF!</v>
      </c>
      <c r="AG20" s="395" t="e">
        <f>+MID(#REF!,33,1)</f>
        <v>#REF!</v>
      </c>
      <c r="AH20" s="395" t="e">
        <f>+MID(#REF!,34,1)</f>
        <v>#REF!</v>
      </c>
      <c r="AI20" s="395" t="e">
        <f>+MID(#REF!,35,1)</f>
        <v>#REF!</v>
      </c>
      <c r="AJ20" s="395" t="e">
        <f>+MID(#REF!,36,1)</f>
        <v>#REF!</v>
      </c>
      <c r="AK20" s="402" t="e">
        <f>+MID(#REF!,37,1)</f>
        <v>#REF!</v>
      </c>
      <c r="AL20" s="425"/>
    </row>
    <row r="21" spans="1:39" s="484" customFormat="1" ht="19.5" customHeight="1" x14ac:dyDescent="0.25">
      <c r="A21" s="403" t="e">
        <f>+MID(#REF!,38,1)</f>
        <v>#REF!</v>
      </c>
      <c r="B21" s="395" t="e">
        <f>+MID(#REF!,39,1)</f>
        <v>#REF!</v>
      </c>
      <c r="C21" s="395" t="e">
        <f>+MID(#REF!,40,1)</f>
        <v>#REF!</v>
      </c>
      <c r="D21" s="395" t="e">
        <f>+MID(#REF!,41,1)</f>
        <v>#REF!</v>
      </c>
      <c r="E21" s="395" t="e">
        <f>+MID(#REF!,42,1)</f>
        <v>#REF!</v>
      </c>
      <c r="F21" s="395" t="e">
        <f>+MID(#REF!,43,1)</f>
        <v>#REF!</v>
      </c>
      <c r="G21" s="395" t="e">
        <f>+MID(#REF!,44,1)</f>
        <v>#REF!</v>
      </c>
      <c r="H21" s="395" t="e">
        <f>+MID(#REF!,45,1)</f>
        <v>#REF!</v>
      </c>
      <c r="I21" s="395" t="e">
        <f>+MID(#REF!,46,1)</f>
        <v>#REF!</v>
      </c>
      <c r="J21" s="395" t="e">
        <f>+MID(#REF!,47,1)</f>
        <v>#REF!</v>
      </c>
      <c r="K21" s="395" t="e">
        <f>+MID(#REF!,48,1)</f>
        <v>#REF!</v>
      </c>
      <c r="L21" s="395" t="e">
        <f>+MID(#REF!,49,1)</f>
        <v>#REF!</v>
      </c>
      <c r="M21" s="395" t="e">
        <f>+MID(#REF!,50,1)</f>
        <v>#REF!</v>
      </c>
      <c r="N21" s="395" t="e">
        <f>+MID(#REF!,51,1)</f>
        <v>#REF!</v>
      </c>
      <c r="O21" s="395" t="e">
        <f>+MID(#REF!,52,1)</f>
        <v>#REF!</v>
      </c>
      <c r="P21" s="395" t="e">
        <f>+MID(#REF!,53,1)</f>
        <v>#REF!</v>
      </c>
      <c r="Q21" s="395" t="e">
        <f>+MID(#REF!,54,1)</f>
        <v>#REF!</v>
      </c>
      <c r="R21" s="395" t="e">
        <f>+MID(#REF!,55,1)</f>
        <v>#REF!</v>
      </c>
      <c r="S21" s="395" t="e">
        <f>+MID(#REF!,56,1)</f>
        <v>#REF!</v>
      </c>
      <c r="T21" s="395" t="e">
        <f>+MID(#REF!,57,1)</f>
        <v>#REF!</v>
      </c>
      <c r="U21" s="395" t="e">
        <f>+MID(#REF!,58,1)</f>
        <v>#REF!</v>
      </c>
      <c r="V21" s="395" t="e">
        <f>+MID(#REF!,59,1)</f>
        <v>#REF!</v>
      </c>
      <c r="W21" s="395" t="e">
        <f>+MID(#REF!,60,1)</f>
        <v>#REF!</v>
      </c>
      <c r="X21" s="395" t="e">
        <f>+MID(#REF!,61,1)</f>
        <v>#REF!</v>
      </c>
      <c r="Y21" s="395" t="e">
        <f>+MID(#REF!,62,1)</f>
        <v>#REF!</v>
      </c>
      <c r="Z21" s="395" t="e">
        <f>+MID(#REF!,63,1)</f>
        <v>#REF!</v>
      </c>
      <c r="AA21" s="395" t="e">
        <f>+MID(#REF!,64,1)</f>
        <v>#REF!</v>
      </c>
      <c r="AB21" s="395" t="e">
        <f>+MID(#REF!,65,1)</f>
        <v>#REF!</v>
      </c>
      <c r="AC21" s="395" t="e">
        <f>+MID(#REF!,66,1)</f>
        <v>#REF!</v>
      </c>
      <c r="AD21" s="395" t="e">
        <f>+MID(#REF!,67,1)</f>
        <v>#REF!</v>
      </c>
      <c r="AE21" s="395" t="e">
        <f>+MID(#REF!,68,1)</f>
        <v>#REF!</v>
      </c>
      <c r="AF21" s="395" t="e">
        <f>+MID(#REF!,69,1)</f>
        <v>#REF!</v>
      </c>
      <c r="AG21" s="395" t="e">
        <f>+MID(#REF!,70,1)</f>
        <v>#REF!</v>
      </c>
      <c r="AH21" s="395" t="e">
        <f>+MID(#REF!,71,1)</f>
        <v>#REF!</v>
      </c>
      <c r="AI21" s="395" t="e">
        <f>+MID(#REF!,72,1)</f>
        <v>#REF!</v>
      </c>
      <c r="AJ21" s="395" t="e">
        <f>+MID(#REF!,73,1)</f>
        <v>#REF!</v>
      </c>
      <c r="AK21" s="402" t="e">
        <f>+MID(#REF!,74,1)</f>
        <v>#REF!</v>
      </c>
      <c r="AL21" s="666"/>
    </row>
    <row r="22" spans="1:39" s="404" customFormat="1" ht="14.25" customHeight="1" x14ac:dyDescent="0.25">
      <c r="A22" s="667" t="s">
        <v>1515</v>
      </c>
      <c r="B22" s="668"/>
      <c r="C22" s="668"/>
      <c r="D22" s="668"/>
      <c r="E22" s="668"/>
      <c r="F22" s="668"/>
      <c r="G22" s="668"/>
      <c r="H22" s="668"/>
      <c r="I22" s="668"/>
      <c r="J22" s="668"/>
      <c r="K22" s="668"/>
      <c r="L22" s="668"/>
      <c r="M22" s="668"/>
      <c r="N22" s="668"/>
      <c r="O22" s="668"/>
      <c r="P22" s="668"/>
      <c r="Q22" s="668"/>
      <c r="R22" s="668"/>
      <c r="S22" s="668"/>
      <c r="T22" s="668"/>
      <c r="U22" s="668"/>
      <c r="V22" s="668"/>
      <c r="W22" s="413"/>
      <c r="X22" s="413"/>
      <c r="Y22" s="413"/>
      <c r="Z22" s="413"/>
      <c r="AA22" s="413"/>
      <c r="AB22" s="413"/>
      <c r="AC22" s="413"/>
      <c r="AD22" s="413"/>
      <c r="AE22" s="413"/>
      <c r="AF22" s="413"/>
      <c r="AG22" s="413"/>
      <c r="AH22" s="413"/>
      <c r="AI22" s="413"/>
      <c r="AJ22" s="413"/>
      <c r="AK22" s="413"/>
      <c r="AL22" s="669"/>
    </row>
    <row r="23" spans="1:39" x14ac:dyDescent="0.25">
      <c r="A23" s="400" t="s">
        <v>1516</v>
      </c>
      <c r="B23" s="622"/>
      <c r="C23" s="622"/>
      <c r="D23" s="622"/>
      <c r="E23" s="622"/>
      <c r="F23" s="622"/>
      <c r="G23" s="622"/>
      <c r="H23" s="622"/>
      <c r="I23" s="622"/>
      <c r="J23" s="622"/>
      <c r="K23" s="622"/>
      <c r="L23" s="622"/>
      <c r="M23" s="622"/>
      <c r="N23" s="622"/>
      <c r="O23" s="622"/>
      <c r="P23" s="622"/>
      <c r="Q23" s="622"/>
      <c r="R23" s="622"/>
      <c r="S23" s="622"/>
      <c r="T23" s="622"/>
      <c r="U23" s="622"/>
      <c r="V23" s="622"/>
      <c r="W23" s="353"/>
      <c r="X23" s="353"/>
      <c r="Y23" s="353"/>
      <c r="Z23" s="353"/>
      <c r="AA23" s="353"/>
      <c r="AB23" s="622"/>
      <c r="AC23" s="353"/>
      <c r="AD23" s="356" t="s">
        <v>1517</v>
      </c>
      <c r="AE23" s="353"/>
      <c r="AF23" s="353"/>
      <c r="AG23" s="353"/>
      <c r="AH23" s="353"/>
      <c r="AI23" s="353"/>
      <c r="AJ23" s="353"/>
      <c r="AK23" s="353"/>
      <c r="AL23" s="670"/>
    </row>
    <row r="24" spans="1:39" s="484" customFormat="1" ht="19.5" customHeight="1" x14ac:dyDescent="0.25">
      <c r="A24" s="403" t="e">
        <f>+LEFT(#REF!,1)</f>
        <v>#REF!</v>
      </c>
      <c r="B24" s="395" t="e">
        <f>+MID(#REF!,2,1)</f>
        <v>#REF!</v>
      </c>
      <c r="C24" s="395" t="e">
        <f>+MID(#REF!,3,1)</f>
        <v>#REF!</v>
      </c>
      <c r="D24" s="395" t="e">
        <f>+MID(#REF!,4,1)</f>
        <v>#REF!</v>
      </c>
      <c r="E24" s="395" t="e">
        <f>+MID(#REF!,5,1)</f>
        <v>#REF!</v>
      </c>
      <c r="F24" s="395" t="e">
        <f>+MID(#REF!,6,1)</f>
        <v>#REF!</v>
      </c>
      <c r="G24" s="395" t="e">
        <f>+MID(#REF!,7,1)</f>
        <v>#REF!</v>
      </c>
      <c r="H24" s="395" t="e">
        <f>+MID(#REF!,8,1)</f>
        <v>#REF!</v>
      </c>
      <c r="I24" s="395" t="e">
        <f>+MID(#REF!,9,1)</f>
        <v>#REF!</v>
      </c>
      <c r="J24" s="395" t="e">
        <f>+MID(#REF!,10,1)</f>
        <v>#REF!</v>
      </c>
      <c r="K24" s="395" t="e">
        <f>+MID(#REF!,11,1)</f>
        <v>#REF!</v>
      </c>
      <c r="L24" s="395" t="e">
        <f>+MID(#REF!,12,1)</f>
        <v>#REF!</v>
      </c>
      <c r="M24" s="395" t="e">
        <f>+MID(#REF!,13,1)</f>
        <v>#REF!</v>
      </c>
      <c r="N24" s="395" t="e">
        <f>+MID(#REF!,14,1)</f>
        <v>#REF!</v>
      </c>
      <c r="O24" s="395" t="e">
        <f>+MID(#REF!,15,1)</f>
        <v>#REF!</v>
      </c>
      <c r="P24" s="395" t="e">
        <f>+MID(#REF!,16,1)</f>
        <v>#REF!</v>
      </c>
      <c r="Q24" s="395" t="e">
        <f>+MID(#REF!,17,1)</f>
        <v>#REF!</v>
      </c>
      <c r="R24" s="395" t="e">
        <f>+MID(#REF!,18,1)</f>
        <v>#REF!</v>
      </c>
      <c r="S24" s="395" t="e">
        <f>+MID(#REF!,19,1)</f>
        <v>#REF!</v>
      </c>
      <c r="T24" s="395" t="e">
        <f>+MID(#REF!,20,1)</f>
        <v>#REF!</v>
      </c>
      <c r="U24" s="395" t="e">
        <f>+MID(#REF!,21,1)</f>
        <v>#REF!</v>
      </c>
      <c r="V24" s="395" t="e">
        <f>+MID(#REF!,22,1)</f>
        <v>#REF!</v>
      </c>
      <c r="W24" s="395" t="e">
        <f>+MID(#REF!,23,1)</f>
        <v>#REF!</v>
      </c>
      <c r="X24" s="395" t="e">
        <f>+MID(#REF!,24,1)</f>
        <v>#REF!</v>
      </c>
      <c r="Y24" s="395" t="e">
        <f>+MID(#REF!,25,1)</f>
        <v>#REF!</v>
      </c>
      <c r="Z24" s="395" t="e">
        <f>+MID(#REF!,26,1)</f>
        <v>#REF!</v>
      </c>
      <c r="AA24" s="395" t="e">
        <f>+MID(#REF!,27,1)</f>
        <v>#REF!</v>
      </c>
      <c r="AB24" s="395" t="e">
        <f>+MID(#REF!,28,1)</f>
        <v>#REF!</v>
      </c>
      <c r="AC24" s="397"/>
      <c r="AD24" s="395" t="e">
        <f>+LEFT(#REF!,1)</f>
        <v>#REF!</v>
      </c>
      <c r="AE24" s="395" t="e">
        <f>+MID(#REF!,2,1)</f>
        <v>#REF!</v>
      </c>
      <c r="AF24" s="395" t="e">
        <f>+MID(#REF!,3,1)</f>
        <v>#REF!</v>
      </c>
      <c r="AG24" s="395" t="e">
        <f>+MID(#REF!,4,1)</f>
        <v>#REF!</v>
      </c>
      <c r="AH24" s="395" t="e">
        <f>+MID(#REF!,5,1)</f>
        <v>#REF!</v>
      </c>
      <c r="AI24" s="395" t="e">
        <f>+MID(#REF!,6,1)</f>
        <v>#REF!</v>
      </c>
      <c r="AJ24" s="395" t="e">
        <f>+MID(#REF!,7,1)</f>
        <v>#REF!</v>
      </c>
      <c r="AK24" s="395" t="e">
        <f>+MID(#REF!,8,1)</f>
        <v>#REF!</v>
      </c>
      <c r="AL24" s="666"/>
    </row>
    <row r="25" spans="1:39" x14ac:dyDescent="0.25">
      <c r="A25" s="400" t="s">
        <v>1518</v>
      </c>
      <c r="B25" s="622"/>
      <c r="C25" s="622"/>
      <c r="D25" s="622"/>
      <c r="E25" s="622"/>
      <c r="F25" s="622"/>
      <c r="G25" s="399" t="s">
        <v>1519</v>
      </c>
      <c r="H25" s="399"/>
      <c r="I25" s="399"/>
      <c r="J25" s="399"/>
      <c r="K25" s="399"/>
      <c r="L25" s="399"/>
      <c r="M25" s="399"/>
      <c r="N25" s="399"/>
      <c r="O25" s="399"/>
      <c r="P25" s="399"/>
      <c r="Q25" s="399"/>
      <c r="R25" s="399"/>
      <c r="S25" s="399"/>
      <c r="T25" s="399"/>
      <c r="U25" s="399"/>
      <c r="V25" s="399"/>
      <c r="W25" s="399"/>
      <c r="X25" s="399"/>
      <c r="Y25" s="399"/>
      <c r="Z25" s="399"/>
      <c r="AA25" s="399"/>
      <c r="AB25" s="399"/>
      <c r="AC25" s="399"/>
      <c r="AD25" s="399"/>
      <c r="AE25" s="353"/>
      <c r="AF25" s="353"/>
      <c r="AG25" s="353"/>
      <c r="AH25" s="353"/>
      <c r="AI25" s="353"/>
      <c r="AJ25" s="353"/>
      <c r="AK25" s="353"/>
      <c r="AL25" s="670"/>
    </row>
    <row r="26" spans="1:39" s="484" customFormat="1" ht="19.5" customHeight="1" x14ac:dyDescent="0.25">
      <c r="A26" s="403" t="e">
        <f>+LEFT(#REF!,1)</f>
        <v>#REF!</v>
      </c>
      <c r="B26" s="395" t="e">
        <f>+MID(#REF!,2,1)</f>
        <v>#REF!</v>
      </c>
      <c r="C26" s="395" t="e">
        <f>+MID(#REF!,3,1)</f>
        <v>#REF!</v>
      </c>
      <c r="D26" s="395" t="e">
        <f>+MID(#REF!,4,1)</f>
        <v>#REF!</v>
      </c>
      <c r="E26" s="395" t="e">
        <f>+MID(#REF!,5,1)</f>
        <v>#REF!</v>
      </c>
      <c r="F26" s="395"/>
      <c r="G26" s="395" t="e">
        <f>+LEFT(#REF!,1)</f>
        <v>#REF!</v>
      </c>
      <c r="H26" s="395" t="e">
        <f>+MID(#REF!,2,1)</f>
        <v>#REF!</v>
      </c>
      <c r="I26" s="395" t="e">
        <f>+MID(#REF!,3,1)</f>
        <v>#REF!</v>
      </c>
      <c r="J26" s="395" t="e">
        <f>+MID(#REF!,4,1)</f>
        <v>#REF!</v>
      </c>
      <c r="K26" s="395" t="e">
        <f>+MID(#REF!,5,1)</f>
        <v>#REF!</v>
      </c>
      <c r="L26" s="395" t="e">
        <f>+MID(#REF!,6,1)</f>
        <v>#REF!</v>
      </c>
      <c r="M26" s="395" t="e">
        <f>+MID(#REF!,7,1)</f>
        <v>#REF!</v>
      </c>
      <c r="N26" s="395" t="e">
        <f>+MID(#REF!,8,1)</f>
        <v>#REF!</v>
      </c>
      <c r="O26" s="395" t="e">
        <f>+MID(#REF!,9,1)</f>
        <v>#REF!</v>
      </c>
      <c r="P26" s="395" t="e">
        <f>+MID(#REF!,10,1)</f>
        <v>#REF!</v>
      </c>
      <c r="Q26" s="395" t="e">
        <f>+MID(#REF!,11,1)</f>
        <v>#REF!</v>
      </c>
      <c r="R26" s="395" t="e">
        <f>+MID(#REF!,12,1)</f>
        <v>#REF!</v>
      </c>
      <c r="S26" s="395" t="e">
        <f>+MID(#REF!,13,1)</f>
        <v>#REF!</v>
      </c>
      <c r="T26" s="395" t="e">
        <f>+MID(#REF!,14,1)</f>
        <v>#REF!</v>
      </c>
      <c r="U26" s="395" t="e">
        <f>+MID(#REF!,15,1)</f>
        <v>#REF!</v>
      </c>
      <c r="V26" s="395" t="e">
        <f>+MID(#REF!,16,1)</f>
        <v>#REF!</v>
      </c>
      <c r="W26" s="395" t="e">
        <f>+MID(#REF!,17,1)</f>
        <v>#REF!</v>
      </c>
      <c r="X26" s="395" t="e">
        <f>+MID(#REF!,18,1)</f>
        <v>#REF!</v>
      </c>
      <c r="Y26" s="395" t="e">
        <f>+MID(#REF!,19,1)</f>
        <v>#REF!</v>
      </c>
      <c r="Z26" s="395" t="e">
        <f>+MID(#REF!,20,1)</f>
        <v>#REF!</v>
      </c>
      <c r="AA26" s="395" t="e">
        <f>+MID(#REF!,21,1)</f>
        <v>#REF!</v>
      </c>
      <c r="AB26" s="395" t="e">
        <f>+MID(#REF!,22,1)</f>
        <v>#REF!</v>
      </c>
      <c r="AC26" s="395" t="e">
        <f>+MID(#REF!,23,1)</f>
        <v>#REF!</v>
      </c>
      <c r="AD26" s="395" t="e">
        <f>+MID(#REF!,24,1)</f>
        <v>#REF!</v>
      </c>
      <c r="AE26" s="395" t="e">
        <f>+MID(#REF!,25,1)</f>
        <v>#REF!</v>
      </c>
      <c r="AF26" s="395" t="e">
        <f>+MID(#REF!,26,1)</f>
        <v>#REF!</v>
      </c>
      <c r="AG26" s="395" t="e">
        <f>+MID(#REF!,27,1)</f>
        <v>#REF!</v>
      </c>
      <c r="AH26" s="395" t="e">
        <f>+MID(#REF!,28,1)</f>
        <v>#REF!</v>
      </c>
      <c r="AI26" s="395" t="e">
        <f>+MID(#REF!,29,1)</f>
        <v>#REF!</v>
      </c>
      <c r="AJ26" s="395" t="e">
        <f>+MID(#REF!,30,1)</f>
        <v>#REF!</v>
      </c>
      <c r="AK26" s="395" t="e">
        <f>+MID(#REF!,31,1)</f>
        <v>#REF!</v>
      </c>
      <c r="AL26" s="666"/>
    </row>
    <row r="27" spans="1:39" x14ac:dyDescent="0.25">
      <c r="A27" s="400" t="s">
        <v>1520</v>
      </c>
      <c r="B27" s="622"/>
      <c r="C27" s="622"/>
      <c r="D27" s="622"/>
      <c r="E27" s="622"/>
      <c r="F27" s="622"/>
      <c r="G27" s="399"/>
      <c r="H27" s="399"/>
      <c r="I27" s="399"/>
      <c r="J27" s="399"/>
      <c r="K27" s="399"/>
      <c r="L27" s="399"/>
      <c r="M27" s="399"/>
      <c r="N27" s="622"/>
      <c r="O27" s="399" t="s">
        <v>1521</v>
      </c>
      <c r="P27" s="399"/>
      <c r="Q27" s="399"/>
      <c r="R27" s="399"/>
      <c r="S27" s="399"/>
      <c r="T27" s="399"/>
      <c r="U27" s="399"/>
      <c r="V27" s="399"/>
      <c r="W27" s="399"/>
      <c r="X27" s="399"/>
      <c r="Y27" s="399"/>
      <c r="Z27" s="399"/>
      <c r="AA27" s="399"/>
      <c r="AB27" s="399"/>
      <c r="AC27" s="399"/>
      <c r="AD27" s="399"/>
      <c r="AE27" s="353"/>
      <c r="AF27" s="353"/>
      <c r="AG27" s="353"/>
      <c r="AH27" s="353"/>
      <c r="AI27" s="353"/>
      <c r="AJ27" s="353"/>
      <c r="AK27" s="353"/>
      <c r="AL27" s="670"/>
    </row>
    <row r="28" spans="1:39" s="484" customFormat="1" ht="19.5" customHeight="1" x14ac:dyDescent="0.25">
      <c r="A28" s="398">
        <v>0</v>
      </c>
      <c r="B28" s="395" t="e">
        <f>+LEFT(#REF!,1)</f>
        <v>#REF!</v>
      </c>
      <c r="C28" s="395" t="e">
        <f>+MID(#REF!,2,1)</f>
        <v>#REF!</v>
      </c>
      <c r="D28" s="395" t="e">
        <f>+MID(#REF!,3,1)</f>
        <v>#REF!</v>
      </c>
      <c r="E28" s="395" t="s">
        <v>982</v>
      </c>
      <c r="F28" s="395" t="e">
        <f>+LEFT(#REF!,1)</f>
        <v>#REF!</v>
      </c>
      <c r="G28" s="395" t="e">
        <f>+MID(#REF!,2,1)</f>
        <v>#REF!</v>
      </c>
      <c r="H28" s="395" t="e">
        <f>+MID(#REF!,3,1)</f>
        <v>#REF!</v>
      </c>
      <c r="I28" s="395" t="e">
        <f>+MID(#REF!,4,1)</f>
        <v>#REF!</v>
      </c>
      <c r="J28" s="395" t="e">
        <f>+MID(#REF!,5,1)</f>
        <v>#REF!</v>
      </c>
      <c r="K28" s="395" t="e">
        <f>+MID(#REF!,6,1)</f>
        <v>#REF!</v>
      </c>
      <c r="L28" s="395" t="e">
        <f>+MID(#REF!,7,1)</f>
        <v>#REF!</v>
      </c>
      <c r="M28" s="395" t="e">
        <f>+MID(#REF!,8,1)</f>
        <v>#REF!</v>
      </c>
      <c r="N28" s="397"/>
      <c r="O28" s="396">
        <v>0</v>
      </c>
      <c r="P28" s="395" t="e">
        <f>+LEFT(#REF!,1)</f>
        <v>#REF!</v>
      </c>
      <c r="Q28" s="395" t="e">
        <f>+MID(#REF!,2,1)</f>
        <v>#REF!</v>
      </c>
      <c r="R28" s="395" t="e">
        <f>+MID(#REF!,3,1)</f>
        <v>#REF!</v>
      </c>
      <c r="S28" s="395" t="s">
        <v>982</v>
      </c>
      <c r="T28" s="395" t="e">
        <f>+LEFT(#REF!,1)</f>
        <v>#REF!</v>
      </c>
      <c r="U28" s="395" t="e">
        <f>+MID(#REF!,2,1)</f>
        <v>#REF!</v>
      </c>
      <c r="V28" s="395" t="e">
        <f>+MID(#REF!,3,1)</f>
        <v>#REF!</v>
      </c>
      <c r="W28" s="395" t="e">
        <f>+MID(#REF!,4,1)</f>
        <v>#REF!</v>
      </c>
      <c r="X28" s="395" t="e">
        <f>+MID(#REF!,5,1)</f>
        <v>#REF!</v>
      </c>
      <c r="Y28" s="395" t="e">
        <f>+MID(#REF!,6,1)</f>
        <v>#REF!</v>
      </c>
      <c r="Z28" s="395" t="e">
        <f>+MID(#REF!,7,1)</f>
        <v>#REF!</v>
      </c>
      <c r="AA28" s="395" t="e">
        <f>+MID(#REF!,8,1)</f>
        <v>#REF!</v>
      </c>
      <c r="AB28" s="395"/>
      <c r="AC28" s="395"/>
      <c r="AD28" s="395"/>
      <c r="AE28" s="353"/>
      <c r="AF28" s="353"/>
      <c r="AG28" s="353"/>
      <c r="AH28" s="353"/>
      <c r="AI28" s="353"/>
      <c r="AJ28" s="353"/>
      <c r="AK28" s="353"/>
      <c r="AL28" s="666"/>
    </row>
    <row r="29" spans="1:39" s="345" customFormat="1" x14ac:dyDescent="0.25">
      <c r="A29" s="357" t="s">
        <v>1522</v>
      </c>
      <c r="B29" s="356"/>
      <c r="C29" s="356"/>
      <c r="D29" s="356"/>
      <c r="E29" s="356"/>
      <c r="F29" s="356"/>
      <c r="G29" s="356"/>
      <c r="H29" s="356"/>
      <c r="I29" s="356"/>
      <c r="J29" s="356"/>
      <c r="K29" s="356"/>
      <c r="L29" s="356"/>
      <c r="M29" s="356"/>
      <c r="N29" s="356"/>
      <c r="O29" s="356"/>
      <c r="P29" s="356"/>
      <c r="Q29" s="356"/>
      <c r="R29" s="356"/>
      <c r="S29" s="356"/>
      <c r="T29" s="356"/>
      <c r="U29" s="356"/>
      <c r="V29" s="356"/>
      <c r="W29" s="353"/>
      <c r="X29" s="353"/>
      <c r="Y29" s="353"/>
      <c r="Z29" s="353"/>
      <c r="AA29" s="353"/>
      <c r="AB29" s="353"/>
      <c r="AC29" s="353"/>
      <c r="AD29" s="353"/>
      <c r="AE29" s="353"/>
      <c r="AF29" s="353"/>
      <c r="AG29" s="353"/>
      <c r="AH29" s="353"/>
      <c r="AI29" s="353"/>
      <c r="AJ29" s="353"/>
      <c r="AK29" s="353"/>
      <c r="AL29" s="440"/>
    </row>
    <row r="30" spans="1:39" s="484" customFormat="1" ht="19.5" customHeight="1" thickBot="1" x14ac:dyDescent="0.3">
      <c r="A30" s="394" t="e">
        <f>+LEFT(#REF!,1)</f>
        <v>#REF!</v>
      </c>
      <c r="B30" s="393" t="e">
        <f>+MID(#REF!,2,1)</f>
        <v>#REF!</v>
      </c>
      <c r="C30" s="393" t="e">
        <f>+MID(#REF!,3,1)</f>
        <v>#REF!</v>
      </c>
      <c r="D30" s="393" t="e">
        <f>+MID(#REF!,4,1)</f>
        <v>#REF!</v>
      </c>
      <c r="E30" s="393" t="e">
        <f>+MID(#REF!,5,1)</f>
        <v>#REF!</v>
      </c>
      <c r="F30" s="393" t="e">
        <f>+MID(#REF!,6,1)</f>
        <v>#REF!</v>
      </c>
      <c r="G30" s="393" t="e">
        <f>+MID(#REF!,7,1)</f>
        <v>#REF!</v>
      </c>
      <c r="H30" s="393" t="e">
        <f>+MID(#REF!,8,1)</f>
        <v>#REF!</v>
      </c>
      <c r="I30" s="393" t="e">
        <f>+MID(#REF!,9,1)</f>
        <v>#REF!</v>
      </c>
      <c r="J30" s="393" t="e">
        <f>+MID(#REF!,10,1)</f>
        <v>#REF!</v>
      </c>
      <c r="K30" s="393" t="e">
        <f>+MID(#REF!,11,1)</f>
        <v>#REF!</v>
      </c>
      <c r="L30" s="393" t="e">
        <f>+MID(#REF!,12,1)</f>
        <v>#REF!</v>
      </c>
      <c r="M30" s="393" t="e">
        <f>+MID(#REF!,13,1)</f>
        <v>#REF!</v>
      </c>
      <c r="N30" s="393" t="e">
        <f>+MID(#REF!,14,1)</f>
        <v>#REF!</v>
      </c>
      <c r="O30" s="393" t="e">
        <f>+MID(#REF!,15,1)</f>
        <v>#REF!</v>
      </c>
      <c r="P30" s="393" t="e">
        <f>+MID(#REF!,16,1)</f>
        <v>#REF!</v>
      </c>
      <c r="Q30" s="393" t="e">
        <f>+MID(#REF!,17,1)</f>
        <v>#REF!</v>
      </c>
      <c r="R30" s="393" t="e">
        <f>+MID(#REF!,18,1)</f>
        <v>#REF!</v>
      </c>
      <c r="S30" s="393" t="e">
        <f>+MID(#REF!,19,1)</f>
        <v>#REF!</v>
      </c>
      <c r="T30" s="393" t="e">
        <f>+MID(#REF!,20,1)</f>
        <v>#REF!</v>
      </c>
      <c r="U30" s="393" t="e">
        <f>+MID(#REF!,21,1)</f>
        <v>#REF!</v>
      </c>
      <c r="V30" s="393" t="e">
        <f>+MID(#REF!,22,1)</f>
        <v>#REF!</v>
      </c>
      <c r="W30" s="393" t="e">
        <f>+MID(#REF!,23,1)</f>
        <v>#REF!</v>
      </c>
      <c r="X30" s="393" t="e">
        <f>+MID(#REF!,24,1)</f>
        <v>#REF!</v>
      </c>
      <c r="Y30" s="393" t="e">
        <f>+MID(#REF!,25,1)</f>
        <v>#REF!</v>
      </c>
      <c r="Z30" s="393" t="e">
        <f>+MID(#REF!,26,1)</f>
        <v>#REF!</v>
      </c>
      <c r="AA30" s="393" t="e">
        <f>+MID(#REF!,27,1)</f>
        <v>#REF!</v>
      </c>
      <c r="AB30" s="393" t="e">
        <f>+MID(#REF!,28,1)</f>
        <v>#REF!</v>
      </c>
      <c r="AC30" s="393" t="e">
        <f>+MID(#REF!,29,1)</f>
        <v>#REF!</v>
      </c>
      <c r="AD30" s="393" t="e">
        <f>+MID(#REF!,30,1)</f>
        <v>#REF!</v>
      </c>
      <c r="AE30" s="393" t="e">
        <f>+MID(#REF!,31,1)</f>
        <v>#REF!</v>
      </c>
      <c r="AF30" s="393" t="e">
        <f>+MID(#REF!,32,1)</f>
        <v>#REF!</v>
      </c>
      <c r="AG30" s="393" t="e">
        <f>+MID(#REF!,33,1)</f>
        <v>#REF!</v>
      </c>
      <c r="AH30" s="393" t="e">
        <f>+MID(#REF!,34,1)</f>
        <v>#REF!</v>
      </c>
      <c r="AI30" s="393" t="e">
        <f>+MID(#REF!,35,1)</f>
        <v>#REF!</v>
      </c>
      <c r="AJ30" s="393" t="e">
        <f>+MID(#REF!,36,1)</f>
        <v>#REF!</v>
      </c>
      <c r="AK30" s="393" t="e">
        <f>+MID(#REF!,37,1)</f>
        <v>#REF!</v>
      </c>
      <c r="AL30" s="671"/>
    </row>
    <row r="31" spans="1:39" s="345" customFormat="1" ht="4.5" customHeight="1" thickBot="1" x14ac:dyDescent="0.3">
      <c r="A31" s="356"/>
      <c r="B31" s="356"/>
      <c r="C31" s="356"/>
      <c r="D31" s="356"/>
      <c r="E31" s="356"/>
      <c r="F31" s="356"/>
      <c r="G31" s="356"/>
      <c r="H31" s="356"/>
      <c r="I31" s="356"/>
      <c r="J31" s="356"/>
      <c r="K31" s="356"/>
      <c r="L31" s="356"/>
      <c r="M31" s="356"/>
      <c r="N31" s="356"/>
      <c r="O31" s="356"/>
      <c r="P31" s="356"/>
      <c r="Q31" s="356"/>
      <c r="R31" s="356"/>
      <c r="S31" s="356"/>
      <c r="T31" s="356"/>
      <c r="U31" s="356"/>
      <c r="V31" s="356"/>
      <c r="W31" s="353"/>
      <c r="X31" s="353"/>
      <c r="Y31" s="353"/>
      <c r="Z31" s="353"/>
      <c r="AA31" s="353"/>
      <c r="AB31" s="353"/>
      <c r="AC31" s="353"/>
      <c r="AD31" s="353"/>
      <c r="AE31" s="353"/>
      <c r="AF31" s="353"/>
      <c r="AG31" s="353"/>
      <c r="AH31" s="353"/>
      <c r="AI31" s="353"/>
      <c r="AJ31" s="353"/>
      <c r="AK31" s="353"/>
      <c r="AL31" s="356"/>
      <c r="AM31" s="356"/>
    </row>
    <row r="32" spans="1:39" s="388" customFormat="1" ht="12.75" customHeight="1" x14ac:dyDescent="0.25">
      <c r="A32" s="391" t="s">
        <v>1523</v>
      </c>
      <c r="B32" s="390"/>
      <c r="C32" s="390"/>
      <c r="D32" s="390"/>
      <c r="E32" s="390"/>
      <c r="F32" s="390"/>
      <c r="G32" s="390"/>
      <c r="H32" s="390"/>
      <c r="I32" s="390"/>
      <c r="J32" s="390"/>
      <c r="K32" s="629"/>
      <c r="L32" s="629"/>
      <c r="M32" s="1411" t="s">
        <v>1524</v>
      </c>
      <c r="N32" s="1412"/>
      <c r="O32" s="1412"/>
      <c r="P32" s="1412"/>
      <c r="Q32" s="1412"/>
      <c r="R32" s="1412"/>
      <c r="S32" s="1412"/>
      <c r="T32" s="1412"/>
      <c r="U32" s="1413"/>
      <c r="V32" s="1411" t="s">
        <v>1525</v>
      </c>
      <c r="W32" s="1412"/>
      <c r="X32" s="1412"/>
      <c r="Y32" s="1412"/>
      <c r="Z32" s="1412"/>
      <c r="AA32" s="1412"/>
      <c r="AB32" s="1412"/>
      <c r="AC32" s="1413"/>
      <c r="AD32" s="1411" t="s">
        <v>1526</v>
      </c>
      <c r="AE32" s="1412"/>
      <c r="AF32" s="1412"/>
      <c r="AG32" s="1412"/>
      <c r="AH32" s="1412"/>
      <c r="AI32" s="1412"/>
      <c r="AJ32" s="1412"/>
      <c r="AK32" s="1412"/>
      <c r="AL32" s="1417"/>
    </row>
    <row r="33" spans="1:38" s="345" customFormat="1" ht="19.5" customHeight="1" x14ac:dyDescent="0.25">
      <c r="A33" s="374" t="e">
        <f>LEFT(TEXT(#REF!,"dd.m.yyyy"),1)</f>
        <v>#REF!</v>
      </c>
      <c r="B33" s="373" t="e">
        <f>MID(TEXT(#REF!,"dd.mm.yyyy"),2,1)</f>
        <v>#REF!</v>
      </c>
      <c r="C33" s="372" t="s">
        <v>953</v>
      </c>
      <c r="D33" s="373" t="e">
        <f>MID(TEXT(#REF!,"dd.mm.yyyy"),4,1)</f>
        <v>#REF!</v>
      </c>
      <c r="E33" s="373" t="e">
        <f>MID(TEXT(#REF!,"dd.mm.yyyy"),5,1)</f>
        <v>#REF!</v>
      </c>
      <c r="F33" s="372" t="s">
        <v>953</v>
      </c>
      <c r="G33" s="373" t="e">
        <f>MID(TEXT(#REF!,"dd.mm.yyyy"),7,1)</f>
        <v>#REF!</v>
      </c>
      <c r="H33" s="373" t="e">
        <f>MID(TEXT(#REF!,"dd.mm.yyyy"),8,1)</f>
        <v>#REF!</v>
      </c>
      <c r="I33" s="373" t="e">
        <f>MID(TEXT(#REF!,"dd.mm.yyyy"),9,1)</f>
        <v>#REF!</v>
      </c>
      <c r="J33" s="373" t="e">
        <f>MID(TEXT(#REF!,"dd.mm.yyyy"),10,1)</f>
        <v>#REF!</v>
      </c>
      <c r="K33" s="672"/>
      <c r="L33" s="380"/>
      <c r="M33" s="1414"/>
      <c r="N33" s="1415"/>
      <c r="O33" s="1415"/>
      <c r="P33" s="1415"/>
      <c r="Q33" s="1415"/>
      <c r="R33" s="1415"/>
      <c r="S33" s="1415"/>
      <c r="T33" s="1415"/>
      <c r="U33" s="1416"/>
      <c r="V33" s="1414"/>
      <c r="W33" s="1415"/>
      <c r="X33" s="1415"/>
      <c r="Y33" s="1415"/>
      <c r="Z33" s="1415"/>
      <c r="AA33" s="1415"/>
      <c r="AB33" s="1415"/>
      <c r="AC33" s="1416"/>
      <c r="AD33" s="1414"/>
      <c r="AE33" s="1415"/>
      <c r="AF33" s="1415"/>
      <c r="AG33" s="1415"/>
      <c r="AH33" s="1415"/>
      <c r="AI33" s="1415"/>
      <c r="AJ33" s="1415"/>
      <c r="AK33" s="1415"/>
      <c r="AL33" s="1418"/>
    </row>
    <row r="34" spans="1:38" s="345" customFormat="1" ht="12.75" customHeight="1" x14ac:dyDescent="0.25">
      <c r="A34" s="386"/>
      <c r="B34" s="385"/>
      <c r="C34" s="385"/>
      <c r="D34" s="385"/>
      <c r="E34" s="385"/>
      <c r="F34" s="385"/>
      <c r="G34" s="385"/>
      <c r="H34" s="385"/>
      <c r="I34" s="385"/>
      <c r="J34" s="385"/>
      <c r="K34" s="631"/>
      <c r="L34" s="631"/>
      <c r="M34" s="1414"/>
      <c r="N34" s="1415"/>
      <c r="O34" s="1415"/>
      <c r="P34" s="1415"/>
      <c r="Q34" s="1415"/>
      <c r="R34" s="1415"/>
      <c r="S34" s="1415"/>
      <c r="T34" s="1415"/>
      <c r="U34" s="1416"/>
      <c r="V34" s="1414"/>
      <c r="W34" s="1415"/>
      <c r="X34" s="1415"/>
      <c r="Y34" s="1415"/>
      <c r="Z34" s="1415"/>
      <c r="AA34" s="1415"/>
      <c r="AB34" s="1415"/>
      <c r="AC34" s="1416"/>
      <c r="AD34" s="1414"/>
      <c r="AE34" s="1415"/>
      <c r="AF34" s="1415"/>
      <c r="AG34" s="1415"/>
      <c r="AH34" s="1415"/>
      <c r="AI34" s="1415"/>
      <c r="AJ34" s="1415"/>
      <c r="AK34" s="1415"/>
      <c r="AL34" s="1418"/>
    </row>
    <row r="35" spans="1:38" s="345" customFormat="1" x14ac:dyDescent="0.2">
      <c r="A35" s="357" t="s">
        <v>1527</v>
      </c>
      <c r="B35" s="356"/>
      <c r="C35" s="356"/>
      <c r="D35" s="356"/>
      <c r="E35" s="356"/>
      <c r="F35" s="356"/>
      <c r="G35" s="356"/>
      <c r="H35" s="356"/>
      <c r="I35" s="356"/>
      <c r="J35" s="356"/>
      <c r="K35" s="380"/>
      <c r="L35" s="632"/>
      <c r="M35" s="380"/>
      <c r="N35" s="380"/>
      <c r="O35" s="380"/>
      <c r="P35" s="380"/>
      <c r="Q35" s="380"/>
      <c r="R35" s="380"/>
      <c r="S35" s="380"/>
      <c r="T35" s="356"/>
      <c r="U35" s="378"/>
      <c r="V35" s="379"/>
      <c r="W35" s="379"/>
      <c r="X35" s="379"/>
      <c r="Y35" s="379"/>
      <c r="Z35" s="379"/>
      <c r="AA35" s="353"/>
      <c r="AB35" s="379"/>
      <c r="AC35" s="378"/>
      <c r="AD35" s="377"/>
      <c r="AE35" s="376"/>
      <c r="AF35" s="376"/>
      <c r="AG35" s="376"/>
      <c r="AH35" s="376"/>
      <c r="AI35" s="376"/>
      <c r="AJ35" s="376"/>
      <c r="AK35" s="376"/>
      <c r="AL35" s="375"/>
    </row>
    <row r="36" spans="1:38" s="345" customFormat="1" ht="19.5" customHeight="1" x14ac:dyDescent="0.25">
      <c r="A36" s="374" t="e">
        <f>IF(#REF!="","",LEFT(TEXT(#REF!,"dd.mm.yyyy"),1))</f>
        <v>#REF!</v>
      </c>
      <c r="B36" s="373" t="e">
        <f>IF(#REF!="","",MID(TEXT(#REF!,"dd.mm.yyyy"),2,1))</f>
        <v>#REF!</v>
      </c>
      <c r="C36" s="372" t="s">
        <v>953</v>
      </c>
      <c r="D36" s="373" t="e">
        <f>IF(#REF!="","",MID(TEXT(#REF!,"dd.mm.yyyy"),4,1))</f>
        <v>#REF!</v>
      </c>
      <c r="E36" s="373" t="e">
        <f>IF(#REF!="","",MID(TEXT(#REF!,"dd.mm.yyyy"),5,1))</f>
        <v>#REF!</v>
      </c>
      <c r="F36" s="372" t="s">
        <v>953</v>
      </c>
      <c r="G36" s="371" t="e">
        <f>IF(#REF!="","",MID(TEXT(#REF!,"dd.mm.yyyy"),7,1))</f>
        <v>#REF!</v>
      </c>
      <c r="H36" s="371" t="e">
        <f>IF(#REF!="","",MID(TEXT(#REF!,"dd.mm.yyyy"),8,1))</f>
        <v>#REF!</v>
      </c>
      <c r="I36" s="371" t="e">
        <f>IF(#REF!="","",MID(TEXT(#REF!,"dd.mm.yyyy"),9,1))</f>
        <v>#REF!</v>
      </c>
      <c r="J36" s="371" t="e">
        <f>IF(#REF!="","",MID(TEXT(#REF!,"dd.mm.yyyy"),10,1))</f>
        <v>#REF!</v>
      </c>
      <c r="K36" s="633"/>
      <c r="L36" s="482"/>
      <c r="M36" s="356"/>
      <c r="N36" s="356"/>
      <c r="O36" s="356"/>
      <c r="P36" s="356"/>
      <c r="Q36" s="356"/>
      <c r="R36" s="356"/>
      <c r="S36" s="356"/>
      <c r="T36" s="356"/>
      <c r="U36" s="482"/>
      <c r="V36" s="356"/>
      <c r="W36" s="353"/>
      <c r="X36" s="353"/>
      <c r="Y36" s="353"/>
      <c r="Z36" s="353"/>
      <c r="AA36" s="353"/>
      <c r="AB36" s="353"/>
      <c r="AC36" s="481"/>
      <c r="AD36" s="353"/>
      <c r="AE36" s="353"/>
      <c r="AF36" s="353"/>
      <c r="AG36" s="353"/>
      <c r="AH36" s="353"/>
      <c r="AI36" s="353"/>
      <c r="AJ36" s="353"/>
      <c r="AK36" s="353"/>
      <c r="AL36" s="352"/>
    </row>
    <row r="37" spans="1:38" s="351" customFormat="1" thickBot="1" x14ac:dyDescent="0.3">
      <c r="A37" s="366"/>
      <c r="B37" s="365"/>
      <c r="C37" s="365"/>
      <c r="D37" s="365"/>
      <c r="E37" s="365"/>
      <c r="F37" s="365"/>
      <c r="G37" s="365"/>
      <c r="H37" s="365"/>
      <c r="I37" s="365"/>
      <c r="J37" s="365"/>
      <c r="K37" s="365"/>
      <c r="L37" s="364"/>
      <c r="M37" s="1313" t="e">
        <f>#REF!</f>
        <v>#REF!</v>
      </c>
      <c r="N37" s="1314"/>
      <c r="O37" s="1314"/>
      <c r="P37" s="1314"/>
      <c r="Q37" s="1314"/>
      <c r="R37" s="1314"/>
      <c r="S37" s="1314"/>
      <c r="T37" s="1314"/>
      <c r="U37" s="1315"/>
      <c r="V37" s="1313" t="e">
        <f>#REF!</f>
        <v>#REF!</v>
      </c>
      <c r="W37" s="1314"/>
      <c r="X37" s="1314"/>
      <c r="Y37" s="1314"/>
      <c r="Z37" s="1314"/>
      <c r="AA37" s="1314"/>
      <c r="AB37" s="1314"/>
      <c r="AC37" s="1315"/>
      <c r="AD37" s="1316" t="e">
        <f>#REF!</f>
        <v>#REF!</v>
      </c>
      <c r="AE37" s="1314"/>
      <c r="AF37" s="1314"/>
      <c r="AG37" s="1314"/>
      <c r="AH37" s="1314"/>
      <c r="AI37" s="1314"/>
      <c r="AJ37" s="1314"/>
      <c r="AK37" s="1314"/>
      <c r="AL37" s="1317"/>
    </row>
    <row r="38" spans="1:38" s="351" customFormat="1" x14ac:dyDescent="0.2">
      <c r="A38" s="354"/>
      <c r="B38" s="354"/>
      <c r="C38" s="354"/>
      <c r="D38" s="354"/>
      <c r="E38" s="354"/>
      <c r="F38" s="354"/>
      <c r="G38" s="354"/>
      <c r="H38" s="354"/>
      <c r="I38" s="354"/>
      <c r="J38" s="354"/>
      <c r="K38" s="354"/>
      <c r="L38" s="354"/>
      <c r="M38" s="673"/>
      <c r="N38" s="673"/>
      <c r="O38" s="673"/>
      <c r="P38" s="673"/>
      <c r="Q38" s="673"/>
      <c r="R38" s="673"/>
      <c r="S38" s="673"/>
      <c r="T38" s="673"/>
      <c r="U38" s="673"/>
      <c r="V38" s="354"/>
      <c r="W38" s="353"/>
      <c r="X38" s="353"/>
      <c r="Y38" s="353"/>
      <c r="Z38" s="353"/>
      <c r="AA38" s="353"/>
      <c r="AB38" s="353"/>
      <c r="AC38" s="353"/>
      <c r="AD38" s="354"/>
      <c r="AE38" s="354"/>
      <c r="AF38" s="354"/>
      <c r="AG38" s="354"/>
      <c r="AH38" s="354"/>
      <c r="AI38" s="354"/>
      <c r="AJ38" s="354"/>
      <c r="AK38" s="354"/>
      <c r="AL38" s="354"/>
    </row>
    <row r="39" spans="1:38" s="351" customFormat="1" x14ac:dyDescent="0.2">
      <c r="A39" s="354"/>
      <c r="B39" s="354"/>
      <c r="C39" s="354"/>
      <c r="D39" s="354"/>
      <c r="E39" s="354"/>
      <c r="F39" s="354"/>
      <c r="G39" s="354"/>
      <c r="H39" s="354"/>
      <c r="I39" s="354"/>
      <c r="J39" s="354"/>
      <c r="K39" s="354"/>
      <c r="L39" s="354"/>
      <c r="M39" s="673"/>
      <c r="N39" s="673"/>
      <c r="O39" s="673"/>
      <c r="P39" s="673"/>
      <c r="Q39" s="673"/>
      <c r="R39" s="673"/>
      <c r="S39" s="673"/>
      <c r="T39" s="673"/>
      <c r="U39" s="673"/>
      <c r="V39" s="354"/>
      <c r="W39" s="353"/>
      <c r="X39" s="353"/>
      <c r="Y39" s="353"/>
      <c r="Z39" s="353"/>
      <c r="AA39" s="353"/>
      <c r="AB39" s="353"/>
      <c r="AC39" s="353"/>
      <c r="AD39" s="354"/>
      <c r="AE39" s="354"/>
      <c r="AF39" s="354"/>
      <c r="AG39" s="354"/>
      <c r="AH39" s="354"/>
      <c r="AI39" s="354"/>
      <c r="AJ39" s="354"/>
      <c r="AK39" s="354"/>
      <c r="AL39" s="354"/>
    </row>
    <row r="40" spans="1:38" s="351" customFormat="1" x14ac:dyDescent="0.25">
      <c r="W40" s="346"/>
      <c r="X40" s="346"/>
      <c r="Y40" s="346"/>
      <c r="Z40" s="346"/>
      <c r="AA40" s="346"/>
      <c r="AB40" s="346"/>
      <c r="AC40" s="346"/>
      <c r="AD40" s="346"/>
      <c r="AE40" s="346"/>
      <c r="AF40" s="346"/>
      <c r="AG40" s="346"/>
      <c r="AH40" s="346"/>
      <c r="AI40" s="346"/>
      <c r="AJ40" s="346"/>
      <c r="AK40" s="346"/>
    </row>
    <row r="41" spans="1:38" ht="13.5" thickBot="1" x14ac:dyDescent="0.3">
      <c r="W41" s="346"/>
      <c r="X41" s="346"/>
      <c r="Y41" s="346"/>
      <c r="Z41" s="346"/>
      <c r="AA41" s="346"/>
      <c r="AB41" s="346"/>
      <c r="AC41" s="346"/>
      <c r="AD41" s="346"/>
      <c r="AE41" s="346"/>
      <c r="AF41" s="346"/>
      <c r="AG41" s="346"/>
      <c r="AH41" s="346"/>
      <c r="AI41" s="346"/>
      <c r="AJ41" s="346"/>
      <c r="AK41" s="346"/>
    </row>
    <row r="42" spans="1:38" s="351" customFormat="1" x14ac:dyDescent="0.25">
      <c r="B42" s="363" t="s">
        <v>1528</v>
      </c>
      <c r="C42" s="362"/>
      <c r="D42" s="362"/>
      <c r="E42" s="362"/>
      <c r="F42" s="362"/>
      <c r="G42" s="362"/>
      <c r="H42" s="362"/>
      <c r="I42" s="362"/>
      <c r="J42" s="362"/>
      <c r="K42" s="362"/>
      <c r="L42" s="362"/>
      <c r="M42" s="362"/>
      <c r="N42" s="362"/>
      <c r="O42" s="362"/>
      <c r="P42" s="362"/>
      <c r="Q42" s="362"/>
      <c r="R42" s="362"/>
      <c r="S42" s="362"/>
      <c r="T42" s="362"/>
      <c r="U42" s="362"/>
      <c r="V42" s="362"/>
      <c r="W42" s="361"/>
      <c r="X42" s="361"/>
      <c r="Y42" s="361"/>
      <c r="Z42" s="361"/>
      <c r="AA42" s="361"/>
      <c r="AB42" s="361"/>
      <c r="AC42" s="361"/>
      <c r="AD42" s="361"/>
      <c r="AE42" s="361"/>
      <c r="AF42" s="361"/>
      <c r="AG42" s="361"/>
      <c r="AH42" s="361"/>
      <c r="AI42" s="361"/>
      <c r="AJ42" s="360"/>
      <c r="AK42" s="346"/>
    </row>
    <row r="43" spans="1:38" s="351" customFormat="1" x14ac:dyDescent="0.25">
      <c r="B43" s="355"/>
      <c r="C43" s="354"/>
      <c r="D43" s="354"/>
      <c r="E43" s="354"/>
      <c r="F43" s="354"/>
      <c r="G43" s="354"/>
      <c r="H43" s="354"/>
      <c r="I43" s="354"/>
      <c r="J43" s="354"/>
      <c r="K43" s="354"/>
      <c r="L43" s="354"/>
      <c r="M43" s="354"/>
      <c r="N43" s="354"/>
      <c r="O43" s="354"/>
      <c r="P43" s="354"/>
      <c r="Q43" s="354"/>
      <c r="R43" s="354"/>
      <c r="S43" s="354"/>
      <c r="T43" s="354"/>
      <c r="U43" s="354"/>
      <c r="V43" s="354"/>
      <c r="W43" s="353"/>
      <c r="X43" s="353"/>
      <c r="Y43" s="353"/>
      <c r="Z43" s="353"/>
      <c r="AA43" s="353"/>
      <c r="AB43" s="353"/>
      <c r="AC43" s="353"/>
      <c r="AD43" s="353"/>
      <c r="AE43" s="353"/>
      <c r="AF43" s="353"/>
      <c r="AG43" s="353"/>
      <c r="AH43" s="353"/>
      <c r="AI43" s="353"/>
      <c r="AJ43" s="352"/>
      <c r="AK43" s="346"/>
    </row>
    <row r="44" spans="1:38" x14ac:dyDescent="0.25">
      <c r="B44" s="359"/>
      <c r="C44" s="622"/>
      <c r="D44" s="622"/>
      <c r="E44" s="622"/>
      <c r="F44" s="622"/>
      <c r="G44" s="622"/>
      <c r="H44" s="622"/>
      <c r="I44" s="622"/>
      <c r="J44" s="622"/>
      <c r="K44" s="622"/>
      <c r="L44" s="622"/>
      <c r="M44" s="622"/>
      <c r="N44" s="622"/>
      <c r="O44" s="622"/>
      <c r="P44" s="622"/>
      <c r="Q44" s="622"/>
      <c r="R44" s="622"/>
      <c r="S44" s="622"/>
      <c r="T44" s="622"/>
      <c r="U44" s="622"/>
      <c r="V44" s="622"/>
      <c r="W44" s="353"/>
      <c r="X44" s="353"/>
      <c r="Y44" s="353"/>
      <c r="Z44" s="353"/>
      <c r="AA44" s="353"/>
      <c r="AB44" s="353"/>
      <c r="AC44" s="353"/>
      <c r="AD44" s="353"/>
      <c r="AE44" s="353"/>
      <c r="AF44" s="353"/>
      <c r="AG44" s="353"/>
      <c r="AH44" s="353"/>
      <c r="AI44" s="353"/>
      <c r="AJ44" s="352"/>
      <c r="AK44" s="346"/>
    </row>
    <row r="45" spans="1:38" s="351" customFormat="1" x14ac:dyDescent="0.25">
      <c r="B45" s="355"/>
      <c r="C45" s="354"/>
      <c r="D45" s="354"/>
      <c r="E45" s="354"/>
      <c r="F45" s="354"/>
      <c r="G45" s="354"/>
      <c r="H45" s="354"/>
      <c r="I45" s="354"/>
      <c r="J45" s="354"/>
      <c r="K45" s="354"/>
      <c r="L45" s="354"/>
      <c r="M45" s="354"/>
      <c r="N45" s="354"/>
      <c r="O45" s="354"/>
      <c r="P45" s="354"/>
      <c r="Q45" s="354"/>
      <c r="R45" s="354"/>
      <c r="S45" s="354"/>
      <c r="T45" s="354"/>
      <c r="U45" s="354"/>
      <c r="V45" s="354"/>
      <c r="W45" s="353"/>
      <c r="X45" s="353"/>
      <c r="Y45" s="353"/>
      <c r="Z45" s="353"/>
      <c r="AA45" s="353"/>
      <c r="AB45" s="353"/>
      <c r="AC45" s="353"/>
      <c r="AD45" s="353"/>
      <c r="AE45" s="353"/>
      <c r="AF45" s="353"/>
      <c r="AG45" s="353"/>
      <c r="AH45" s="353"/>
      <c r="AI45" s="353"/>
      <c r="AJ45" s="352"/>
      <c r="AK45" s="346"/>
    </row>
    <row r="46" spans="1:38" s="345" customFormat="1" x14ac:dyDescent="0.25">
      <c r="B46" s="357"/>
      <c r="C46" s="356"/>
      <c r="D46" s="356"/>
      <c r="E46" s="356"/>
      <c r="F46" s="356"/>
      <c r="G46" s="356"/>
      <c r="H46" s="356"/>
      <c r="I46" s="356"/>
      <c r="J46" s="356"/>
      <c r="K46" s="356"/>
      <c r="L46" s="356"/>
      <c r="M46" s="356"/>
      <c r="N46" s="356"/>
      <c r="O46" s="356"/>
      <c r="P46" s="356"/>
      <c r="Q46" s="356"/>
      <c r="R46" s="356"/>
      <c r="S46" s="356"/>
      <c r="T46" s="356"/>
      <c r="U46" s="356"/>
      <c r="V46" s="356"/>
      <c r="W46" s="353"/>
      <c r="X46" s="353"/>
      <c r="Y46" s="353"/>
      <c r="Z46" s="353"/>
      <c r="AA46" s="353"/>
      <c r="AB46" s="353"/>
      <c r="AC46" s="353"/>
      <c r="AD46" s="353"/>
      <c r="AE46" s="353"/>
      <c r="AF46" s="353"/>
      <c r="AG46" s="353"/>
      <c r="AH46" s="353"/>
      <c r="AI46" s="353"/>
      <c r="AJ46" s="352"/>
      <c r="AK46" s="346"/>
    </row>
    <row r="47" spans="1:38"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38" s="351" customFormat="1" x14ac:dyDescent="0.25">
      <c r="B48" s="355"/>
      <c r="C48" s="354"/>
      <c r="D48" s="354"/>
      <c r="E48" s="354"/>
      <c r="F48" s="354"/>
      <c r="G48" s="354"/>
      <c r="H48" s="354"/>
      <c r="I48" s="354"/>
      <c r="J48" s="354"/>
      <c r="K48" s="354"/>
      <c r="L48" s="354"/>
      <c r="M48" s="354"/>
      <c r="N48" s="354"/>
      <c r="O48" s="354"/>
      <c r="P48" s="354"/>
      <c r="Q48" s="354"/>
      <c r="R48" s="354"/>
      <c r="S48" s="354"/>
      <c r="T48" s="354"/>
      <c r="U48" s="354"/>
      <c r="V48" s="354"/>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45" customFormat="1" ht="13.5" thickBot="1" x14ac:dyDescent="0.3">
      <c r="B52" s="350"/>
      <c r="C52" s="349"/>
      <c r="D52" s="349"/>
      <c r="E52" s="349"/>
      <c r="F52" s="349"/>
      <c r="G52" s="349" t="s">
        <v>1529</v>
      </c>
      <c r="H52" s="349"/>
      <c r="I52" s="349"/>
      <c r="J52" s="349"/>
      <c r="K52" s="349"/>
      <c r="L52" s="349"/>
      <c r="M52" s="349"/>
      <c r="N52" s="349"/>
      <c r="O52" s="349"/>
      <c r="P52" s="349"/>
      <c r="Q52" s="349"/>
      <c r="R52" s="349"/>
      <c r="S52" s="349"/>
      <c r="T52" s="349"/>
      <c r="U52" s="349" t="s">
        <v>1530</v>
      </c>
      <c r="V52" s="349"/>
      <c r="W52" s="348"/>
      <c r="X52" s="348"/>
      <c r="Y52" s="348"/>
      <c r="Z52" s="348"/>
      <c r="AA52" s="348"/>
      <c r="AB52" s="348"/>
      <c r="AC52" s="348"/>
      <c r="AD52" s="348"/>
      <c r="AE52" s="348"/>
      <c r="AF52" s="348"/>
      <c r="AG52" s="348"/>
      <c r="AH52" s="348"/>
      <c r="AI52" s="348"/>
      <c r="AJ52" s="347"/>
      <c r="AK52" s="346"/>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0000"/>
  </sheetPr>
  <dimension ref="A1:M213"/>
  <sheetViews>
    <sheetView topLeftCell="A166" zoomScaleNormal="100" zoomScaleSheetLayoutView="100" workbookViewId="0">
      <selection activeCell="B174" sqref="B174:E174"/>
    </sheetView>
  </sheetViews>
  <sheetFormatPr defaultColWidth="9.140625" defaultRowHeight="11.25" x14ac:dyDescent="0.25"/>
  <cols>
    <col min="1" max="1" width="5.5703125" style="456" customWidth="1"/>
    <col min="2" max="2" width="18.7109375" style="456" customWidth="1"/>
    <col min="3" max="3" width="3.7109375" style="456" customWidth="1"/>
    <col min="4" max="4" width="3.5703125" style="456" customWidth="1"/>
    <col min="5" max="5" width="12.42578125" style="456" customWidth="1"/>
    <col min="6" max="6" width="12.140625" style="456" customWidth="1"/>
    <col min="7" max="7" width="14.7109375" style="456" customWidth="1"/>
    <col min="8" max="8" width="3.5703125" style="456" customWidth="1"/>
    <col min="9" max="9" width="10.5703125" style="456" customWidth="1"/>
    <col min="10" max="10" width="14.42578125" style="456" customWidth="1"/>
    <col min="11" max="16384" width="9.140625" style="456"/>
  </cols>
  <sheetData>
    <row r="1" spans="1:13" ht="7.5" customHeight="1" x14ac:dyDescent="0.25">
      <c r="A1" s="455"/>
      <c r="F1" s="399"/>
      <c r="G1" s="399"/>
      <c r="H1" s="399"/>
      <c r="I1" s="399"/>
    </row>
    <row r="2" spans="1:13" ht="17.25" customHeight="1" x14ac:dyDescent="0.25">
      <c r="A2" s="455"/>
      <c r="B2" s="1477" t="s">
        <v>1492</v>
      </c>
      <c r="C2" s="1478"/>
      <c r="E2" s="399"/>
      <c r="F2" s="674" t="s">
        <v>1531</v>
      </c>
      <c r="G2" s="634" t="e">
        <f>"  "&amp;#REF!&amp;"  "&amp;#REF!&amp;"  "&amp;#REF!&amp;"  "&amp;#REF!&amp;"  "&amp;#REF!&amp;"  "&amp;#REF!&amp;"  "&amp;#REF!&amp;"  "&amp;#REF!&amp;"  "&amp;#REF!&amp;"  "&amp;#REF!</f>
        <v>#REF!</v>
      </c>
      <c r="H2" s="477"/>
      <c r="I2" s="476"/>
    </row>
    <row r="3" spans="1:13" ht="7.5" customHeight="1" thickBot="1" x14ac:dyDescent="0.3">
      <c r="A3" s="455"/>
    </row>
    <row r="4" spans="1:13" s="473" customFormat="1" ht="11.25" customHeight="1" x14ac:dyDescent="0.25">
      <c r="A4" s="1482" t="s">
        <v>1532</v>
      </c>
      <c r="B4" s="1483" t="s">
        <v>1533</v>
      </c>
      <c r="C4" s="1484" t="s">
        <v>1534</v>
      </c>
      <c r="D4" s="1334" t="s">
        <v>1535</v>
      </c>
      <c r="E4" s="1396"/>
      <c r="F4" s="1396"/>
      <c r="G4" s="1396"/>
      <c r="H4" s="1338"/>
      <c r="I4" s="1399" t="s">
        <v>1513</v>
      </c>
      <c r="J4" s="1400"/>
    </row>
    <row r="5" spans="1:13" s="473" customFormat="1" ht="11.25" customHeight="1" x14ac:dyDescent="0.25">
      <c r="A5" s="1451"/>
      <c r="B5" s="1452"/>
      <c r="C5" s="1453"/>
      <c r="D5" s="1376">
        <v>1</v>
      </c>
      <c r="E5" s="1344" t="s">
        <v>1536</v>
      </c>
      <c r="F5" s="1407"/>
      <c r="G5" s="1504" t="s">
        <v>1068</v>
      </c>
      <c r="H5" s="1505"/>
      <c r="I5" s="1336"/>
      <c r="J5" s="1337"/>
    </row>
    <row r="6" spans="1:13" s="473" customFormat="1" ht="12" customHeight="1" x14ac:dyDescent="0.25">
      <c r="A6" s="1346"/>
      <c r="B6" s="1354"/>
      <c r="C6" s="1356"/>
      <c r="D6" s="1454"/>
      <c r="E6" s="1344" t="s">
        <v>1537</v>
      </c>
      <c r="F6" s="1407"/>
      <c r="G6" s="1506"/>
      <c r="H6" s="1507"/>
      <c r="I6" s="1344" t="s">
        <v>1066</v>
      </c>
      <c r="J6" s="1345"/>
    </row>
    <row r="7" spans="1:13" s="475" customFormat="1" ht="27.95" customHeight="1" x14ac:dyDescent="0.25">
      <c r="A7" s="1384"/>
      <c r="B7" s="1503" t="s">
        <v>1538</v>
      </c>
      <c r="C7" s="1366" t="s">
        <v>486</v>
      </c>
      <c r="D7" s="1332">
        <f>'BS old'!D10</f>
        <v>0</v>
      </c>
      <c r="E7" s="1332"/>
      <c r="F7" s="1332"/>
      <c r="G7" s="1329">
        <f>'BS old'!F10</f>
        <v>0</v>
      </c>
      <c r="H7" s="1330"/>
      <c r="I7" s="1331"/>
      <c r="J7" s="474"/>
    </row>
    <row r="8" spans="1:13" s="475" customFormat="1" ht="27.95" customHeight="1" x14ac:dyDescent="0.25">
      <c r="A8" s="1384"/>
      <c r="B8" s="1476"/>
      <c r="C8" s="1366"/>
      <c r="D8" s="1332">
        <f>'BS old'!E10</f>
        <v>0</v>
      </c>
      <c r="E8" s="1332"/>
      <c r="F8" s="1332"/>
      <c r="G8" s="609"/>
      <c r="H8" s="1329">
        <f>'BS old'!G10</f>
        <v>0</v>
      </c>
      <c r="I8" s="1330"/>
      <c r="J8" s="1333"/>
      <c r="M8" s="475" t="s">
        <v>983</v>
      </c>
    </row>
    <row r="9" spans="1:13" s="475" customFormat="1" ht="27.95" customHeight="1" x14ac:dyDescent="0.25">
      <c r="A9" s="1361" t="s">
        <v>487</v>
      </c>
      <c r="B9" s="1508" t="s">
        <v>1539</v>
      </c>
      <c r="C9" s="1366" t="s">
        <v>489</v>
      </c>
      <c r="D9" s="1332">
        <f>'BS old'!D11</f>
        <v>0</v>
      </c>
      <c r="E9" s="1332"/>
      <c r="F9" s="1332"/>
      <c r="G9" s="1329">
        <f>'BS old'!F11</f>
        <v>0</v>
      </c>
      <c r="H9" s="1330"/>
      <c r="I9" s="1331"/>
      <c r="J9" s="474"/>
    </row>
    <row r="10" spans="1:13" s="475" customFormat="1" ht="27.95" customHeight="1" x14ac:dyDescent="0.25">
      <c r="A10" s="1361"/>
      <c r="B10" s="1362"/>
      <c r="C10" s="1366"/>
      <c r="D10" s="1332">
        <f>'BS old'!E11</f>
        <v>0</v>
      </c>
      <c r="E10" s="1332"/>
      <c r="F10" s="1332"/>
      <c r="G10" s="609"/>
      <c r="H10" s="1329">
        <f>'BS old'!G11</f>
        <v>0</v>
      </c>
      <c r="I10" s="1330"/>
      <c r="J10" s="1333"/>
    </row>
    <row r="11" spans="1:13" s="475" customFormat="1" ht="27.95" customHeight="1" x14ac:dyDescent="0.25">
      <c r="A11" s="1361" t="s">
        <v>490</v>
      </c>
      <c r="B11" s="1508" t="s">
        <v>1540</v>
      </c>
      <c r="C11" s="1366" t="s">
        <v>492</v>
      </c>
      <c r="D11" s="1332">
        <f>'BS old'!D12</f>
        <v>0</v>
      </c>
      <c r="E11" s="1332"/>
      <c r="F11" s="1332"/>
      <c r="G11" s="1329">
        <f>'BS old'!F12</f>
        <v>0</v>
      </c>
      <c r="H11" s="1330"/>
      <c r="I11" s="1331"/>
      <c r="J11" s="635"/>
    </row>
    <row r="12" spans="1:13" s="475" customFormat="1" ht="27.95" customHeight="1" x14ac:dyDescent="0.25">
      <c r="A12" s="1361"/>
      <c r="B12" s="1362"/>
      <c r="C12" s="1366"/>
      <c r="D12" s="1332">
        <f>'BS old'!E12</f>
        <v>0</v>
      </c>
      <c r="E12" s="1332"/>
      <c r="F12" s="1332"/>
      <c r="G12" s="609"/>
      <c r="H12" s="1329">
        <f>'BS old'!G12</f>
        <v>0</v>
      </c>
      <c r="I12" s="1330"/>
      <c r="J12" s="1333"/>
    </row>
    <row r="13" spans="1:13" s="473" customFormat="1" ht="27.95" customHeight="1" x14ac:dyDescent="0.25">
      <c r="A13" s="1373" t="s">
        <v>493</v>
      </c>
      <c r="B13" s="1457" t="s">
        <v>1541</v>
      </c>
      <c r="C13" s="1468" t="s">
        <v>495</v>
      </c>
      <c r="D13" s="1332">
        <f>'BS old'!D13</f>
        <v>0</v>
      </c>
      <c r="E13" s="1332"/>
      <c r="F13" s="1332"/>
      <c r="G13" s="1329">
        <f>'BS old'!F13</f>
        <v>0</v>
      </c>
      <c r="H13" s="1330"/>
      <c r="I13" s="1331"/>
      <c r="J13" s="474"/>
    </row>
    <row r="14" spans="1:13" s="473" customFormat="1" ht="27.95" customHeight="1" x14ac:dyDescent="0.25">
      <c r="A14" s="1379"/>
      <c r="B14" s="1350"/>
      <c r="C14" s="1352"/>
      <c r="D14" s="1332">
        <f>'BS old'!E13</f>
        <v>0</v>
      </c>
      <c r="E14" s="1332"/>
      <c r="F14" s="1332"/>
      <c r="G14" s="609"/>
      <c r="H14" s="1329">
        <f>'BS old'!G13</f>
        <v>0</v>
      </c>
      <c r="I14" s="1330"/>
      <c r="J14" s="1333"/>
    </row>
    <row r="15" spans="1:13" s="473" customFormat="1" ht="27.95" customHeight="1" x14ac:dyDescent="0.25">
      <c r="A15" s="1349" t="s">
        <v>496</v>
      </c>
      <c r="B15" s="1457" t="s">
        <v>1542</v>
      </c>
      <c r="C15" s="1468" t="s">
        <v>498</v>
      </c>
      <c r="D15" s="1332">
        <f>'BS old'!D14</f>
        <v>0</v>
      </c>
      <c r="E15" s="1332"/>
      <c r="F15" s="1332"/>
      <c r="G15" s="1329">
        <f>'BS old'!F14</f>
        <v>0</v>
      </c>
      <c r="H15" s="1330"/>
      <c r="I15" s="1331"/>
      <c r="J15" s="474"/>
    </row>
    <row r="16" spans="1:13" s="473" customFormat="1" ht="27.95" customHeight="1" x14ac:dyDescent="0.25">
      <c r="A16" s="1349"/>
      <c r="B16" s="1350"/>
      <c r="C16" s="1352"/>
      <c r="D16" s="1332">
        <f>'BS old'!E14</f>
        <v>0</v>
      </c>
      <c r="E16" s="1332"/>
      <c r="F16" s="1332"/>
      <c r="G16" s="609"/>
      <c r="H16" s="1329">
        <f>'BS old'!G14</f>
        <v>0</v>
      </c>
      <c r="I16" s="1330"/>
      <c r="J16" s="1333"/>
    </row>
    <row r="17" spans="1:10" s="473" customFormat="1" ht="27.95" customHeight="1" x14ac:dyDescent="0.25">
      <c r="A17" s="1349" t="s">
        <v>499</v>
      </c>
      <c r="B17" s="1457" t="s">
        <v>1543</v>
      </c>
      <c r="C17" s="1468" t="s">
        <v>501</v>
      </c>
      <c r="D17" s="1332">
        <f>'BS old'!D15</f>
        <v>0</v>
      </c>
      <c r="E17" s="1332"/>
      <c r="F17" s="1332"/>
      <c r="G17" s="1329">
        <f>'BS old'!F15</f>
        <v>0</v>
      </c>
      <c r="H17" s="1330"/>
      <c r="I17" s="1331"/>
      <c r="J17" s="474"/>
    </row>
    <row r="18" spans="1:10" s="473" customFormat="1" ht="27.95" customHeight="1" x14ac:dyDescent="0.25">
      <c r="A18" s="1349"/>
      <c r="B18" s="1350"/>
      <c r="C18" s="1352"/>
      <c r="D18" s="1332">
        <f>'BS old'!E15</f>
        <v>0</v>
      </c>
      <c r="E18" s="1332"/>
      <c r="F18" s="1332"/>
      <c r="G18" s="609"/>
      <c r="H18" s="1329">
        <f>'BS old'!G15</f>
        <v>0</v>
      </c>
      <c r="I18" s="1330"/>
      <c r="J18" s="1333"/>
    </row>
    <row r="19" spans="1:10" s="473" customFormat="1" ht="27.95" customHeight="1" x14ac:dyDescent="0.25">
      <c r="A19" s="1349" t="s">
        <v>502</v>
      </c>
      <c r="B19" s="1457" t="s">
        <v>1544</v>
      </c>
      <c r="C19" s="1468" t="s">
        <v>504</v>
      </c>
      <c r="D19" s="1332">
        <f>'BS old'!D16</f>
        <v>0</v>
      </c>
      <c r="E19" s="1332"/>
      <c r="F19" s="1332"/>
      <c r="G19" s="1329">
        <f>'BS old'!F16</f>
        <v>0</v>
      </c>
      <c r="H19" s="1330"/>
      <c r="I19" s="1331"/>
      <c r="J19" s="474"/>
    </row>
    <row r="20" spans="1:10" s="473" customFormat="1" ht="27.95" customHeight="1" x14ac:dyDescent="0.25">
      <c r="A20" s="1349"/>
      <c r="B20" s="1350"/>
      <c r="C20" s="1352"/>
      <c r="D20" s="1332">
        <f>'BS old'!E16</f>
        <v>0</v>
      </c>
      <c r="E20" s="1332"/>
      <c r="F20" s="1332"/>
      <c r="G20" s="609"/>
      <c r="H20" s="1329">
        <f>'BS old'!G16</f>
        <v>0</v>
      </c>
      <c r="I20" s="1330"/>
      <c r="J20" s="1333"/>
    </row>
    <row r="21" spans="1:10" s="473" customFormat="1" ht="27.95" customHeight="1" x14ac:dyDescent="0.25">
      <c r="A21" s="1349" t="s">
        <v>505</v>
      </c>
      <c r="B21" s="1457" t="s">
        <v>1545</v>
      </c>
      <c r="C21" s="1468" t="s">
        <v>507</v>
      </c>
      <c r="D21" s="1332">
        <f>'BS old'!D17</f>
        <v>0</v>
      </c>
      <c r="E21" s="1332"/>
      <c r="F21" s="1332"/>
      <c r="G21" s="1329">
        <f>'BS old'!F17</f>
        <v>0</v>
      </c>
      <c r="H21" s="1330"/>
      <c r="I21" s="1331"/>
      <c r="J21" s="474"/>
    </row>
    <row r="22" spans="1:10" s="473" customFormat="1" ht="27.95" customHeight="1" x14ac:dyDescent="0.25">
      <c r="A22" s="1349"/>
      <c r="B22" s="1350"/>
      <c r="C22" s="1352"/>
      <c r="D22" s="1332">
        <f>'BS old'!E17</f>
        <v>0</v>
      </c>
      <c r="E22" s="1332"/>
      <c r="F22" s="1332"/>
      <c r="G22" s="609"/>
      <c r="H22" s="1329">
        <f>'BS old'!G17</f>
        <v>0</v>
      </c>
      <c r="I22" s="1330"/>
      <c r="J22" s="1333"/>
    </row>
    <row r="23" spans="1:10" s="473" customFormat="1" ht="27.95" customHeight="1" x14ac:dyDescent="0.25">
      <c r="A23" s="1349" t="s">
        <v>508</v>
      </c>
      <c r="B23" s="1457" t="s">
        <v>1546</v>
      </c>
      <c r="C23" s="1468" t="s">
        <v>510</v>
      </c>
      <c r="D23" s="1332">
        <f>'BS old'!D18</f>
        <v>0</v>
      </c>
      <c r="E23" s="1332"/>
      <c r="F23" s="1332"/>
      <c r="G23" s="1329">
        <f>'BS old'!F18</f>
        <v>0</v>
      </c>
      <c r="H23" s="1330"/>
      <c r="I23" s="1331"/>
      <c r="J23" s="474"/>
    </row>
    <row r="24" spans="1:10" s="473" customFormat="1" ht="27.95" customHeight="1" x14ac:dyDescent="0.25">
      <c r="A24" s="1349"/>
      <c r="B24" s="1350"/>
      <c r="C24" s="1352"/>
      <c r="D24" s="1332">
        <f>'BS old'!E18</f>
        <v>0</v>
      </c>
      <c r="E24" s="1332"/>
      <c r="F24" s="1332"/>
      <c r="G24" s="609"/>
      <c r="H24" s="1329">
        <f>'BS old'!G18</f>
        <v>0</v>
      </c>
      <c r="I24" s="1330"/>
      <c r="J24" s="1333"/>
    </row>
    <row r="25" spans="1:10" s="473" customFormat="1" ht="27.95" customHeight="1" x14ac:dyDescent="0.25">
      <c r="A25" s="1349" t="s">
        <v>511</v>
      </c>
      <c r="B25" s="1457" t="s">
        <v>1547</v>
      </c>
      <c r="C25" s="1468" t="s">
        <v>513</v>
      </c>
      <c r="D25" s="1332">
        <f>'BS old'!D19</f>
        <v>0</v>
      </c>
      <c r="E25" s="1332"/>
      <c r="F25" s="1332"/>
      <c r="G25" s="1329">
        <f>'BS old'!F19</f>
        <v>0</v>
      </c>
      <c r="H25" s="1330"/>
      <c r="I25" s="1331"/>
      <c r="J25" s="474"/>
    </row>
    <row r="26" spans="1:10" s="473" customFormat="1" ht="27.95" customHeight="1" x14ac:dyDescent="0.25">
      <c r="A26" s="1349"/>
      <c r="B26" s="1350"/>
      <c r="C26" s="1352"/>
      <c r="D26" s="1332">
        <f>'BS old'!E19</f>
        <v>0</v>
      </c>
      <c r="E26" s="1332"/>
      <c r="F26" s="1332"/>
      <c r="G26" s="609"/>
      <c r="H26" s="1329">
        <f>'BS old'!G19</f>
        <v>0</v>
      </c>
      <c r="I26" s="1330"/>
      <c r="J26" s="1333"/>
    </row>
    <row r="27" spans="1:10" s="475" customFormat="1" ht="27.95" customHeight="1" x14ac:dyDescent="0.25">
      <c r="A27" s="1374" t="s">
        <v>514</v>
      </c>
      <c r="B27" s="1503" t="s">
        <v>1548</v>
      </c>
      <c r="C27" s="1472" t="s">
        <v>516</v>
      </c>
      <c r="D27" s="1332">
        <f>'BS old'!D20</f>
        <v>0</v>
      </c>
      <c r="E27" s="1332"/>
      <c r="F27" s="1332"/>
      <c r="G27" s="1329">
        <f>'BS old'!F20</f>
        <v>0</v>
      </c>
      <c r="H27" s="1330"/>
      <c r="I27" s="1331"/>
      <c r="J27" s="474"/>
    </row>
    <row r="28" spans="1:10" s="475" customFormat="1" ht="27.95" customHeight="1" x14ac:dyDescent="0.25">
      <c r="A28" s="1361"/>
      <c r="B28" s="1476"/>
      <c r="C28" s="1473"/>
      <c r="D28" s="1332">
        <f>'BS old'!E20</f>
        <v>0</v>
      </c>
      <c r="E28" s="1332"/>
      <c r="F28" s="1332"/>
      <c r="G28" s="609"/>
      <c r="H28" s="1329">
        <f>'BS old'!G20</f>
        <v>0</v>
      </c>
      <c r="I28" s="1330"/>
      <c r="J28" s="1333"/>
    </row>
    <row r="29" spans="1:10" s="473" customFormat="1" ht="27.95" customHeight="1" x14ac:dyDescent="0.25">
      <c r="A29" s="1373" t="s">
        <v>517</v>
      </c>
      <c r="B29" s="1457" t="s">
        <v>1549</v>
      </c>
      <c r="C29" s="1468" t="s">
        <v>519</v>
      </c>
      <c r="D29" s="1332">
        <f>'BS old'!D21</f>
        <v>0</v>
      </c>
      <c r="E29" s="1332"/>
      <c r="F29" s="1332"/>
      <c r="G29" s="1329">
        <f>'BS old'!F21</f>
        <v>0</v>
      </c>
      <c r="H29" s="1330"/>
      <c r="I29" s="1331"/>
      <c r="J29" s="474"/>
    </row>
    <row r="30" spans="1:10" s="473" customFormat="1" ht="27.95" customHeight="1" x14ac:dyDescent="0.25">
      <c r="A30" s="1360"/>
      <c r="B30" s="1350"/>
      <c r="C30" s="1352"/>
      <c r="D30" s="1332">
        <f>'BS old'!E21</f>
        <v>0</v>
      </c>
      <c r="E30" s="1332"/>
      <c r="F30" s="1332"/>
      <c r="G30" s="609"/>
      <c r="H30" s="1329">
        <f>'BS old'!G21</f>
        <v>0</v>
      </c>
      <c r="I30" s="1330"/>
      <c r="J30" s="1333"/>
    </row>
    <row r="31" spans="1:10" s="473" customFormat="1" ht="27.95" customHeight="1" x14ac:dyDescent="0.25">
      <c r="A31" s="1349" t="s">
        <v>496</v>
      </c>
      <c r="B31" s="1457" t="s">
        <v>1550</v>
      </c>
      <c r="C31" s="1468" t="s">
        <v>521</v>
      </c>
      <c r="D31" s="1332">
        <f>'BS old'!D22</f>
        <v>0</v>
      </c>
      <c r="E31" s="1332"/>
      <c r="F31" s="1332"/>
      <c r="G31" s="1469">
        <f>'BS old'!F22</f>
        <v>0</v>
      </c>
      <c r="H31" s="1470"/>
      <c r="I31" s="1471"/>
      <c r="J31" s="474"/>
    </row>
    <row r="32" spans="1:10" s="473" customFormat="1" ht="27.95" customHeight="1" thickBot="1" x14ac:dyDescent="0.3">
      <c r="A32" s="1349"/>
      <c r="B32" s="1350"/>
      <c r="C32" s="1352"/>
      <c r="D32" s="1332">
        <f>'BS old'!E22</f>
        <v>0</v>
      </c>
      <c r="E32" s="1332"/>
      <c r="F32" s="1332"/>
      <c r="G32" s="609"/>
      <c r="H32" s="1329">
        <f>'BS old'!G22</f>
        <v>0</v>
      </c>
      <c r="I32" s="1330"/>
      <c r="J32" s="1333"/>
    </row>
    <row r="33" spans="1:10" s="473" customFormat="1" ht="11.25" customHeight="1" x14ac:dyDescent="0.25">
      <c r="A33" s="1482" t="s">
        <v>1532</v>
      </c>
      <c r="B33" s="1483" t="s">
        <v>1533</v>
      </c>
      <c r="C33" s="1484" t="s">
        <v>1534</v>
      </c>
      <c r="D33" s="1334" t="s">
        <v>1535</v>
      </c>
      <c r="E33" s="1396"/>
      <c r="F33" s="1396"/>
      <c r="G33" s="1396"/>
      <c r="H33" s="1338"/>
      <c r="I33" s="1399" t="s">
        <v>1513</v>
      </c>
      <c r="J33" s="1400"/>
    </row>
    <row r="34" spans="1:10" s="473" customFormat="1" ht="11.25" customHeight="1" x14ac:dyDescent="0.25">
      <c r="A34" s="1451"/>
      <c r="B34" s="1452"/>
      <c r="C34" s="1453"/>
      <c r="D34" s="1376">
        <v>1</v>
      </c>
      <c r="E34" s="1344" t="s">
        <v>1536</v>
      </c>
      <c r="F34" s="1407"/>
      <c r="G34" s="1504" t="s">
        <v>1068</v>
      </c>
      <c r="H34" s="1505"/>
      <c r="I34" s="1336"/>
      <c r="J34" s="1337"/>
    </row>
    <row r="35" spans="1:10" s="473" customFormat="1" ht="12" customHeight="1" x14ac:dyDescent="0.25">
      <c r="A35" s="1346"/>
      <c r="B35" s="1354"/>
      <c r="C35" s="1356"/>
      <c r="D35" s="1454"/>
      <c r="E35" s="1344" t="s">
        <v>1537</v>
      </c>
      <c r="F35" s="1407"/>
      <c r="G35" s="1506"/>
      <c r="H35" s="1507"/>
      <c r="I35" s="1344" t="s">
        <v>1066</v>
      </c>
      <c r="J35" s="1345"/>
    </row>
    <row r="36" spans="1:10" ht="27.95" customHeight="1" x14ac:dyDescent="0.25">
      <c r="A36" s="1348" t="s">
        <v>499</v>
      </c>
      <c r="B36" s="1457" t="s">
        <v>1551</v>
      </c>
      <c r="C36" s="1352" t="s">
        <v>523</v>
      </c>
      <c r="D36" s="1456">
        <f>'BS old'!D23</f>
        <v>0</v>
      </c>
      <c r="E36" s="1456"/>
      <c r="F36" s="1456"/>
      <c r="G36" s="1401">
        <f>'BS old'!F23</f>
        <v>0</v>
      </c>
      <c r="H36" s="1402"/>
      <c r="I36" s="1467"/>
      <c r="J36" s="636"/>
    </row>
    <row r="37" spans="1:10" ht="27.95" customHeight="1" x14ac:dyDescent="0.25">
      <c r="A37" s="1349"/>
      <c r="B37" s="1350"/>
      <c r="C37" s="1353"/>
      <c r="D37" s="1332">
        <f>'BS old'!E23</f>
        <v>0</v>
      </c>
      <c r="E37" s="1332"/>
      <c r="F37" s="1332"/>
      <c r="G37" s="637"/>
      <c r="H37" s="1329">
        <f>'BS old'!G23</f>
        <v>0</v>
      </c>
      <c r="I37" s="1330"/>
      <c r="J37" s="1333"/>
    </row>
    <row r="38" spans="1:10" ht="27.95" customHeight="1" x14ac:dyDescent="0.25">
      <c r="A38" s="1349" t="s">
        <v>502</v>
      </c>
      <c r="B38" s="1457" t="s">
        <v>1552</v>
      </c>
      <c r="C38" s="1353" t="s">
        <v>525</v>
      </c>
      <c r="D38" s="1332">
        <f>'BS old'!D24</f>
        <v>0</v>
      </c>
      <c r="E38" s="1332"/>
      <c r="F38" s="1332"/>
      <c r="G38" s="1329">
        <f>'BS old'!F24</f>
        <v>0</v>
      </c>
      <c r="H38" s="1330"/>
      <c r="I38" s="1331"/>
      <c r="J38" s="636"/>
    </row>
    <row r="39" spans="1:10" ht="27.95" customHeight="1" x14ac:dyDescent="0.25">
      <c r="A39" s="1349"/>
      <c r="B39" s="1350"/>
      <c r="C39" s="1353"/>
      <c r="D39" s="1332">
        <f>'BS old'!E24</f>
        <v>0</v>
      </c>
      <c r="E39" s="1332"/>
      <c r="F39" s="1332"/>
      <c r="G39" s="637"/>
      <c r="H39" s="1329">
        <f>'BS old'!G24</f>
        <v>0</v>
      </c>
      <c r="I39" s="1330"/>
      <c r="J39" s="1333"/>
    </row>
    <row r="40" spans="1:10" ht="27.95" customHeight="1" x14ac:dyDescent="0.25">
      <c r="A40" s="1349" t="s">
        <v>505</v>
      </c>
      <c r="B40" s="1457" t="s">
        <v>1553</v>
      </c>
      <c r="C40" s="1352" t="s">
        <v>527</v>
      </c>
      <c r="D40" s="1332">
        <f>'BS old'!D25</f>
        <v>0</v>
      </c>
      <c r="E40" s="1332"/>
      <c r="F40" s="1332"/>
      <c r="G40" s="1329">
        <f>'BS old'!F25</f>
        <v>0</v>
      </c>
      <c r="H40" s="1330"/>
      <c r="I40" s="1331"/>
      <c r="J40" s="636"/>
    </row>
    <row r="41" spans="1:10" ht="27.95" customHeight="1" x14ac:dyDescent="0.25">
      <c r="A41" s="1349"/>
      <c r="B41" s="1350"/>
      <c r="C41" s="1353"/>
      <c r="D41" s="1332">
        <f>'BS old'!E25</f>
        <v>0</v>
      </c>
      <c r="E41" s="1332"/>
      <c r="F41" s="1332"/>
      <c r="G41" s="637"/>
      <c r="H41" s="1329">
        <f>'BS old'!G25</f>
        <v>0</v>
      </c>
      <c r="I41" s="1330"/>
      <c r="J41" s="1333"/>
    </row>
    <row r="42" spans="1:10" ht="27.95" customHeight="1" x14ac:dyDescent="0.25">
      <c r="A42" s="1349" t="s">
        <v>508</v>
      </c>
      <c r="B42" s="1457" t="s">
        <v>1554</v>
      </c>
      <c r="C42" s="1353" t="s">
        <v>529</v>
      </c>
      <c r="D42" s="1332">
        <f>'BS old'!D26</f>
        <v>0</v>
      </c>
      <c r="E42" s="1332"/>
      <c r="F42" s="1332"/>
      <c r="G42" s="1329">
        <f>'BS old'!F26</f>
        <v>0</v>
      </c>
      <c r="H42" s="1330"/>
      <c r="I42" s="1331"/>
      <c r="J42" s="636"/>
    </row>
    <row r="43" spans="1:10" ht="27.95" customHeight="1" x14ac:dyDescent="0.25">
      <c r="A43" s="1349"/>
      <c r="B43" s="1350"/>
      <c r="C43" s="1353"/>
      <c r="D43" s="1332">
        <f>'BS old'!E26</f>
        <v>0</v>
      </c>
      <c r="E43" s="1332"/>
      <c r="F43" s="1332"/>
      <c r="G43" s="637"/>
      <c r="H43" s="1329">
        <f>'BS old'!G26</f>
        <v>0</v>
      </c>
      <c r="I43" s="1330"/>
      <c r="J43" s="1333"/>
    </row>
    <row r="44" spans="1:10" ht="27.95" customHeight="1" x14ac:dyDescent="0.25">
      <c r="A44" s="1349" t="s">
        <v>511</v>
      </c>
      <c r="B44" s="1457" t="s">
        <v>1555</v>
      </c>
      <c r="C44" s="1352" t="s">
        <v>531</v>
      </c>
      <c r="D44" s="1332">
        <f>'BS old'!D27</f>
        <v>0</v>
      </c>
      <c r="E44" s="1332"/>
      <c r="F44" s="1332"/>
      <c r="G44" s="1329">
        <f>'BS old'!F27</f>
        <v>0</v>
      </c>
      <c r="H44" s="1330"/>
      <c r="I44" s="1331"/>
      <c r="J44" s="636"/>
    </row>
    <row r="45" spans="1:10" ht="27.95" customHeight="1" x14ac:dyDescent="0.25">
      <c r="A45" s="1349"/>
      <c r="B45" s="1350"/>
      <c r="C45" s="1353"/>
      <c r="D45" s="1332">
        <f>'BS old'!E27</f>
        <v>0</v>
      </c>
      <c r="E45" s="1332"/>
      <c r="F45" s="1332"/>
      <c r="G45" s="637"/>
      <c r="H45" s="1329">
        <f>'BS old'!G27</f>
        <v>0</v>
      </c>
      <c r="I45" s="1330"/>
      <c r="J45" s="1333"/>
    </row>
    <row r="46" spans="1:10" ht="27.95" customHeight="1" x14ac:dyDescent="0.25">
      <c r="A46" s="1349" t="s">
        <v>532</v>
      </c>
      <c r="B46" s="1457" t="s">
        <v>1556</v>
      </c>
      <c r="C46" s="1353" t="s">
        <v>534</v>
      </c>
      <c r="D46" s="1332">
        <f>'BS old'!D28</f>
        <v>0</v>
      </c>
      <c r="E46" s="1332"/>
      <c r="F46" s="1332"/>
      <c r="G46" s="1329">
        <f>'BS old'!F28</f>
        <v>0</v>
      </c>
      <c r="H46" s="1330"/>
      <c r="I46" s="1331"/>
      <c r="J46" s="636"/>
    </row>
    <row r="47" spans="1:10" ht="27.95" customHeight="1" x14ac:dyDescent="0.25">
      <c r="A47" s="1349"/>
      <c r="B47" s="1350"/>
      <c r="C47" s="1353"/>
      <c r="D47" s="1332">
        <f>'BS old'!E28</f>
        <v>0</v>
      </c>
      <c r="E47" s="1332"/>
      <c r="F47" s="1332"/>
      <c r="G47" s="637"/>
      <c r="H47" s="1329">
        <f>'BS old'!G28</f>
        <v>0</v>
      </c>
      <c r="I47" s="1330"/>
      <c r="J47" s="1333"/>
    </row>
    <row r="48" spans="1:10" ht="27.95" customHeight="1" x14ac:dyDescent="0.25">
      <c r="A48" s="1349" t="s">
        <v>535</v>
      </c>
      <c r="B48" s="1457" t="s">
        <v>1557</v>
      </c>
      <c r="C48" s="1352" t="s">
        <v>537</v>
      </c>
      <c r="D48" s="1332">
        <f>'BS old'!D29</f>
        <v>0</v>
      </c>
      <c r="E48" s="1332"/>
      <c r="F48" s="1332"/>
      <c r="G48" s="1329">
        <f>'BS old'!F29</f>
        <v>0</v>
      </c>
      <c r="H48" s="1330"/>
      <c r="I48" s="1331"/>
      <c r="J48" s="636"/>
    </row>
    <row r="49" spans="1:10" ht="27.95" customHeight="1" x14ac:dyDescent="0.25">
      <c r="A49" s="1349"/>
      <c r="B49" s="1350"/>
      <c r="C49" s="1353"/>
      <c r="D49" s="1332">
        <f>'BS old'!E29</f>
        <v>0</v>
      </c>
      <c r="E49" s="1332"/>
      <c r="F49" s="1332"/>
      <c r="G49" s="638"/>
      <c r="H49" s="1329">
        <f>'BS old'!G29</f>
        <v>0</v>
      </c>
      <c r="I49" s="1330"/>
      <c r="J49" s="1333"/>
    </row>
    <row r="50" spans="1:10" ht="27.95" customHeight="1" x14ac:dyDescent="0.25">
      <c r="A50" s="1374" t="s">
        <v>538</v>
      </c>
      <c r="B50" s="1508" t="s">
        <v>1558</v>
      </c>
      <c r="C50" s="1353" t="s">
        <v>540</v>
      </c>
      <c r="D50" s="1332">
        <f>'BS old'!D30</f>
        <v>0</v>
      </c>
      <c r="E50" s="1332"/>
      <c r="F50" s="1332"/>
      <c r="G50" s="1329">
        <f>'BS old'!F30</f>
        <v>0</v>
      </c>
      <c r="H50" s="1330"/>
      <c r="I50" s="1331"/>
      <c r="J50" s="636"/>
    </row>
    <row r="51" spans="1:10" ht="27.95" customHeight="1" x14ac:dyDescent="0.25">
      <c r="A51" s="1374"/>
      <c r="B51" s="1362"/>
      <c r="C51" s="1353"/>
      <c r="D51" s="1332">
        <f>'BS old'!E30</f>
        <v>0</v>
      </c>
      <c r="E51" s="1332"/>
      <c r="F51" s="1332"/>
      <c r="G51" s="638"/>
      <c r="H51" s="1329">
        <f>'BS old'!G30</f>
        <v>0</v>
      </c>
      <c r="I51" s="1330"/>
      <c r="J51" s="1333"/>
    </row>
    <row r="52" spans="1:10" s="404" customFormat="1" ht="27.95" customHeight="1" x14ac:dyDescent="0.25">
      <c r="A52" s="1378" t="s">
        <v>541</v>
      </c>
      <c r="B52" s="1457" t="s">
        <v>1559</v>
      </c>
      <c r="C52" s="1352" t="s">
        <v>543</v>
      </c>
      <c r="D52" s="1332">
        <f>'BS old'!D31</f>
        <v>0</v>
      </c>
      <c r="E52" s="1332"/>
      <c r="F52" s="1332"/>
      <c r="G52" s="1329">
        <f>'BS old'!F31</f>
        <v>0</v>
      </c>
      <c r="H52" s="1330"/>
      <c r="I52" s="1331"/>
      <c r="J52" s="636"/>
    </row>
    <row r="53" spans="1:10" s="404" customFormat="1" ht="27.95" customHeight="1" x14ac:dyDescent="0.25">
      <c r="A53" s="1378"/>
      <c r="B53" s="1350"/>
      <c r="C53" s="1353"/>
      <c r="D53" s="1332">
        <f>'BS old'!E31</f>
        <v>0</v>
      </c>
      <c r="E53" s="1332"/>
      <c r="F53" s="1332"/>
      <c r="G53" s="638"/>
      <c r="H53" s="1329">
        <f>'BS old'!G31</f>
        <v>0</v>
      </c>
      <c r="I53" s="1330"/>
      <c r="J53" s="1333"/>
    </row>
    <row r="54" spans="1:10" ht="27.95" customHeight="1" x14ac:dyDescent="0.25">
      <c r="A54" s="1349" t="s">
        <v>496</v>
      </c>
      <c r="B54" s="1457" t="s">
        <v>1560</v>
      </c>
      <c r="C54" s="1353" t="s">
        <v>545</v>
      </c>
      <c r="D54" s="1332">
        <f>'BS old'!D32</f>
        <v>0</v>
      </c>
      <c r="E54" s="1332"/>
      <c r="F54" s="1332"/>
      <c r="G54" s="1329">
        <f>'BS old'!F32</f>
        <v>0</v>
      </c>
      <c r="H54" s="1330"/>
      <c r="I54" s="1331"/>
      <c r="J54" s="636"/>
    </row>
    <row r="55" spans="1:10" ht="27.95" customHeight="1" x14ac:dyDescent="0.25">
      <c r="A55" s="1349"/>
      <c r="B55" s="1350"/>
      <c r="C55" s="1353"/>
      <c r="D55" s="1332">
        <f>'BS old'!E32</f>
        <v>0</v>
      </c>
      <c r="E55" s="1332"/>
      <c r="F55" s="1332"/>
      <c r="G55" s="638"/>
      <c r="H55" s="1329">
        <f>'BS old'!G32</f>
        <v>0</v>
      </c>
      <c r="I55" s="1330"/>
      <c r="J55" s="1333"/>
    </row>
    <row r="56" spans="1:10" ht="27.95" customHeight="1" x14ac:dyDescent="0.25">
      <c r="A56" s="1349" t="s">
        <v>499</v>
      </c>
      <c r="B56" s="1457" t="s">
        <v>1561</v>
      </c>
      <c r="C56" s="1352" t="s">
        <v>547</v>
      </c>
      <c r="D56" s="1332">
        <f>'BS old'!D33</f>
        <v>0</v>
      </c>
      <c r="E56" s="1332"/>
      <c r="F56" s="1332"/>
      <c r="G56" s="1329">
        <f>'BS old'!F33</f>
        <v>0</v>
      </c>
      <c r="H56" s="1330"/>
      <c r="I56" s="1331"/>
      <c r="J56" s="636"/>
    </row>
    <row r="57" spans="1:10" ht="27.95" customHeight="1" x14ac:dyDescent="0.25">
      <c r="A57" s="1349"/>
      <c r="B57" s="1350"/>
      <c r="C57" s="1353"/>
      <c r="D57" s="1332">
        <f>'BS old'!E33</f>
        <v>0</v>
      </c>
      <c r="E57" s="1332"/>
      <c r="F57" s="1332"/>
      <c r="G57" s="638"/>
      <c r="H57" s="1329">
        <f>'BS old'!G33</f>
        <v>0</v>
      </c>
      <c r="I57" s="1330"/>
      <c r="J57" s="1333"/>
    </row>
    <row r="58" spans="1:10" ht="27.95" customHeight="1" x14ac:dyDescent="0.25">
      <c r="A58" s="1349" t="s">
        <v>502</v>
      </c>
      <c r="B58" s="1457" t="s">
        <v>1562</v>
      </c>
      <c r="C58" s="1353" t="s">
        <v>549</v>
      </c>
      <c r="D58" s="1332">
        <f>'BS old'!D34</f>
        <v>0</v>
      </c>
      <c r="E58" s="1332"/>
      <c r="F58" s="1332"/>
      <c r="G58" s="1329">
        <f>'BS old'!F34</f>
        <v>0</v>
      </c>
      <c r="H58" s="1330"/>
      <c r="I58" s="1331"/>
      <c r="J58" s="636"/>
    </row>
    <row r="59" spans="1:10" ht="27.95" customHeight="1" x14ac:dyDescent="0.25">
      <c r="A59" s="1349"/>
      <c r="B59" s="1350"/>
      <c r="C59" s="1353"/>
      <c r="D59" s="1332">
        <f>'BS old'!E34</f>
        <v>0</v>
      </c>
      <c r="E59" s="1332"/>
      <c r="F59" s="1332"/>
      <c r="G59" s="638"/>
      <c r="H59" s="1329">
        <f>'BS old'!G34</f>
        <v>0</v>
      </c>
      <c r="I59" s="1330"/>
      <c r="J59" s="1333"/>
    </row>
    <row r="60" spans="1:10" ht="27.95" customHeight="1" x14ac:dyDescent="0.25">
      <c r="A60" s="1349" t="s">
        <v>505</v>
      </c>
      <c r="B60" s="1457" t="s">
        <v>1563</v>
      </c>
      <c r="C60" s="1352" t="s">
        <v>551</v>
      </c>
      <c r="D60" s="1332">
        <f>'BS old'!D35</f>
        <v>0</v>
      </c>
      <c r="E60" s="1332"/>
      <c r="F60" s="1332"/>
      <c r="G60" s="1329">
        <f>'BS old'!F35</f>
        <v>0</v>
      </c>
      <c r="H60" s="1330"/>
      <c r="I60" s="1331"/>
      <c r="J60" s="636"/>
    </row>
    <row r="61" spans="1:10" ht="27.95" customHeight="1" x14ac:dyDescent="0.25">
      <c r="A61" s="1349"/>
      <c r="B61" s="1350"/>
      <c r="C61" s="1353"/>
      <c r="D61" s="1332">
        <f>'BS old'!E35</f>
        <v>0</v>
      </c>
      <c r="E61" s="1332"/>
      <c r="F61" s="1332"/>
      <c r="G61" s="638"/>
      <c r="H61" s="1329">
        <f>'BS old'!G35</f>
        <v>0</v>
      </c>
      <c r="I61" s="1330"/>
      <c r="J61" s="1333"/>
    </row>
    <row r="62" spans="1:10" ht="27.95" customHeight="1" x14ac:dyDescent="0.25">
      <c r="A62" s="1349" t="s">
        <v>508</v>
      </c>
      <c r="B62" s="1457" t="s">
        <v>1564</v>
      </c>
      <c r="C62" s="1353" t="s">
        <v>553</v>
      </c>
      <c r="D62" s="1332">
        <f>'BS old'!D36</f>
        <v>0</v>
      </c>
      <c r="E62" s="1332"/>
      <c r="F62" s="1332"/>
      <c r="G62" s="1329">
        <f>'BS old'!F36</f>
        <v>0</v>
      </c>
      <c r="H62" s="1330"/>
      <c r="I62" s="1331"/>
      <c r="J62" s="636"/>
    </row>
    <row r="63" spans="1:10" ht="27.95" customHeight="1" thickBot="1" x14ac:dyDescent="0.3">
      <c r="A63" s="1349"/>
      <c r="B63" s="1350"/>
      <c r="C63" s="1353"/>
      <c r="D63" s="1332">
        <f>'BS old'!E36</f>
        <v>0</v>
      </c>
      <c r="E63" s="1332"/>
      <c r="F63" s="1332"/>
      <c r="G63" s="609"/>
      <c r="H63" s="1329">
        <f>'BS old'!G36</f>
        <v>0</v>
      </c>
      <c r="I63" s="1330"/>
      <c r="J63" s="1333"/>
    </row>
    <row r="64" spans="1:10" ht="11.25" customHeight="1" x14ac:dyDescent="0.25">
      <c r="A64" s="1482" t="s">
        <v>1532</v>
      </c>
      <c r="B64" s="1483" t="s">
        <v>1533</v>
      </c>
      <c r="C64" s="1484" t="s">
        <v>1534</v>
      </c>
      <c r="D64" s="1334" t="s">
        <v>1535</v>
      </c>
      <c r="E64" s="1396"/>
      <c r="F64" s="1396"/>
      <c r="G64" s="1396"/>
      <c r="H64" s="1338"/>
      <c r="I64" s="1399" t="s">
        <v>1513</v>
      </c>
      <c r="J64" s="1400"/>
    </row>
    <row r="65" spans="1:10" ht="11.25" customHeight="1" x14ac:dyDescent="0.25">
      <c r="A65" s="1451"/>
      <c r="B65" s="1452"/>
      <c r="C65" s="1453"/>
      <c r="D65" s="1376">
        <v>1</v>
      </c>
      <c r="E65" s="1344" t="s">
        <v>1536</v>
      </c>
      <c r="F65" s="1407"/>
      <c r="G65" s="1504" t="s">
        <v>1068</v>
      </c>
      <c r="H65" s="1505"/>
      <c r="I65" s="1336"/>
      <c r="J65" s="1337"/>
    </row>
    <row r="66" spans="1:10" ht="11.25" customHeight="1" x14ac:dyDescent="0.25">
      <c r="A66" s="1346"/>
      <c r="B66" s="1354"/>
      <c r="C66" s="1356"/>
      <c r="D66" s="1454"/>
      <c r="E66" s="1344" t="s">
        <v>1537</v>
      </c>
      <c r="F66" s="1407"/>
      <c r="G66" s="1506"/>
      <c r="H66" s="1507"/>
      <c r="I66" s="1344" t="s">
        <v>1066</v>
      </c>
      <c r="J66" s="1345"/>
    </row>
    <row r="67" spans="1:10" ht="27.95" customHeight="1" x14ac:dyDescent="0.25">
      <c r="A67" s="1349" t="s">
        <v>511</v>
      </c>
      <c r="B67" s="1457" t="s">
        <v>1565</v>
      </c>
      <c r="C67" s="1353" t="s">
        <v>852</v>
      </c>
      <c r="D67" s="1332">
        <f>'BS old'!D37</f>
        <v>0</v>
      </c>
      <c r="E67" s="1332"/>
      <c r="F67" s="1329"/>
      <c r="G67" s="1329">
        <f>'BS old'!F37</f>
        <v>0</v>
      </c>
      <c r="H67" s="1330"/>
      <c r="I67" s="1331"/>
      <c r="J67" s="636"/>
    </row>
    <row r="68" spans="1:10" ht="27.95" customHeight="1" x14ac:dyDescent="0.25">
      <c r="A68" s="1349"/>
      <c r="B68" s="1350"/>
      <c r="C68" s="1353"/>
      <c r="D68" s="1332">
        <f>'BS old'!E37</f>
        <v>0</v>
      </c>
      <c r="E68" s="1332"/>
      <c r="F68" s="1332"/>
      <c r="G68" s="639"/>
      <c r="H68" s="1329">
        <f>'BS old'!G37</f>
        <v>0</v>
      </c>
      <c r="I68" s="1330"/>
      <c r="J68" s="1333"/>
    </row>
    <row r="69" spans="1:10" ht="27.95" customHeight="1" x14ac:dyDescent="0.25">
      <c r="A69" s="1349" t="s">
        <v>532</v>
      </c>
      <c r="B69" s="1457" t="s">
        <v>1566</v>
      </c>
      <c r="C69" s="1353" t="s">
        <v>855</v>
      </c>
      <c r="D69" s="1332">
        <f>'BS old'!D38</f>
        <v>0</v>
      </c>
      <c r="E69" s="1332"/>
      <c r="F69" s="1329"/>
      <c r="G69" s="1329">
        <f>'BS old'!F38</f>
        <v>0</v>
      </c>
      <c r="H69" s="1330"/>
      <c r="I69" s="1331"/>
      <c r="J69" s="636"/>
    </row>
    <row r="70" spans="1:10" ht="27.95" customHeight="1" x14ac:dyDescent="0.25">
      <c r="A70" s="1349"/>
      <c r="B70" s="1350"/>
      <c r="C70" s="1353"/>
      <c r="D70" s="1332">
        <f>'BS old'!E38</f>
        <v>0</v>
      </c>
      <c r="E70" s="1332"/>
      <c r="F70" s="1332"/>
      <c r="G70" s="639"/>
      <c r="H70" s="1329">
        <f>'BS old'!G38</f>
        <v>0</v>
      </c>
      <c r="I70" s="1330"/>
      <c r="J70" s="1333"/>
    </row>
    <row r="71" spans="1:10" ht="27.95" customHeight="1" x14ac:dyDescent="0.25">
      <c r="A71" s="1361" t="s">
        <v>558</v>
      </c>
      <c r="B71" s="1508" t="s">
        <v>1567</v>
      </c>
      <c r="C71" s="1353" t="s">
        <v>858</v>
      </c>
      <c r="D71" s="1332">
        <f>'BS old'!D39</f>
        <v>0</v>
      </c>
      <c r="E71" s="1332"/>
      <c r="F71" s="1329"/>
      <c r="G71" s="1329">
        <f>'BS old'!F39</f>
        <v>0</v>
      </c>
      <c r="H71" s="1330"/>
      <c r="I71" s="1331"/>
      <c r="J71" s="636"/>
    </row>
    <row r="72" spans="1:10" ht="27.95" customHeight="1" x14ac:dyDescent="0.25">
      <c r="A72" s="1361"/>
      <c r="B72" s="1362"/>
      <c r="C72" s="1353"/>
      <c r="D72" s="1332">
        <f>'BS old'!E39</f>
        <v>0</v>
      </c>
      <c r="E72" s="1332"/>
      <c r="F72" s="1332"/>
      <c r="G72" s="639"/>
      <c r="H72" s="1329">
        <f>'BS old'!G39</f>
        <v>0</v>
      </c>
      <c r="I72" s="1330"/>
      <c r="J72" s="1333"/>
    </row>
    <row r="73" spans="1:10" s="404" customFormat="1" ht="27.95" customHeight="1" x14ac:dyDescent="0.25">
      <c r="A73" s="1374" t="s">
        <v>561</v>
      </c>
      <c r="B73" s="1508" t="s">
        <v>1568</v>
      </c>
      <c r="C73" s="1353" t="s">
        <v>861</v>
      </c>
      <c r="D73" s="1332">
        <f>'BS old'!D40</f>
        <v>0</v>
      </c>
      <c r="E73" s="1332"/>
      <c r="F73" s="1329"/>
      <c r="G73" s="1329">
        <f>'BS old'!F40</f>
        <v>0</v>
      </c>
      <c r="H73" s="1330"/>
      <c r="I73" s="1331"/>
      <c r="J73" s="636"/>
    </row>
    <row r="74" spans="1:10" s="404" customFormat="1" ht="27.95" customHeight="1" x14ac:dyDescent="0.25">
      <c r="A74" s="1361"/>
      <c r="B74" s="1362"/>
      <c r="C74" s="1353"/>
      <c r="D74" s="1332">
        <f>'BS old'!E40</f>
        <v>0</v>
      </c>
      <c r="E74" s="1332"/>
      <c r="F74" s="1332"/>
      <c r="G74" s="639"/>
      <c r="H74" s="1329">
        <f>'BS old'!G40</f>
        <v>0</v>
      </c>
      <c r="I74" s="1330"/>
      <c r="J74" s="1333"/>
    </row>
    <row r="75" spans="1:10" s="404" customFormat="1" ht="27.95" customHeight="1" x14ac:dyDescent="0.25">
      <c r="A75" s="1373" t="s">
        <v>564</v>
      </c>
      <c r="B75" s="1457" t="s">
        <v>1569</v>
      </c>
      <c r="C75" s="1353" t="s">
        <v>864</v>
      </c>
      <c r="D75" s="1332">
        <f>'BS old'!D41</f>
        <v>0</v>
      </c>
      <c r="E75" s="1332"/>
      <c r="F75" s="1329"/>
      <c r="G75" s="1329">
        <f>'BS old'!F41</f>
        <v>0</v>
      </c>
      <c r="H75" s="1330"/>
      <c r="I75" s="1331"/>
      <c r="J75" s="636"/>
    </row>
    <row r="76" spans="1:10" s="404" customFormat="1" ht="27.95" customHeight="1" x14ac:dyDescent="0.25">
      <c r="A76" s="1360"/>
      <c r="B76" s="1350"/>
      <c r="C76" s="1353"/>
      <c r="D76" s="1332">
        <f>'BS old'!E41</f>
        <v>0</v>
      </c>
      <c r="E76" s="1332"/>
      <c r="F76" s="1332"/>
      <c r="G76" s="639"/>
      <c r="H76" s="1329">
        <f>'BS old'!G41</f>
        <v>0</v>
      </c>
      <c r="I76" s="1330"/>
      <c r="J76" s="1333"/>
    </row>
    <row r="77" spans="1:10" ht="27.95" customHeight="1" x14ac:dyDescent="0.25">
      <c r="A77" s="1349" t="s">
        <v>496</v>
      </c>
      <c r="B77" s="1457" t="s">
        <v>1570</v>
      </c>
      <c r="C77" s="1353" t="s">
        <v>867</v>
      </c>
      <c r="D77" s="1332">
        <f>'BS old'!D42</f>
        <v>0</v>
      </c>
      <c r="E77" s="1332"/>
      <c r="F77" s="1329"/>
      <c r="G77" s="1329">
        <f>'BS old'!F42</f>
        <v>0</v>
      </c>
      <c r="H77" s="1330"/>
      <c r="I77" s="1331"/>
      <c r="J77" s="636"/>
    </row>
    <row r="78" spans="1:10" ht="27.95" customHeight="1" x14ac:dyDescent="0.25">
      <c r="A78" s="1349"/>
      <c r="B78" s="1350"/>
      <c r="C78" s="1353"/>
      <c r="D78" s="1332">
        <f>'BS old'!E42</f>
        <v>0</v>
      </c>
      <c r="E78" s="1332"/>
      <c r="F78" s="1332"/>
      <c r="G78" s="639"/>
      <c r="H78" s="1329">
        <f>'BS old'!G42</f>
        <v>0</v>
      </c>
      <c r="I78" s="1330"/>
      <c r="J78" s="1333"/>
    </row>
    <row r="79" spans="1:10" ht="27.95" customHeight="1" x14ac:dyDescent="0.25">
      <c r="A79" s="1349" t="s">
        <v>499</v>
      </c>
      <c r="B79" s="1457" t="s">
        <v>1571</v>
      </c>
      <c r="C79" s="1353" t="s">
        <v>870</v>
      </c>
      <c r="D79" s="1332">
        <f>'BS old'!D43</f>
        <v>0</v>
      </c>
      <c r="E79" s="1332"/>
      <c r="F79" s="1329"/>
      <c r="G79" s="1329">
        <f>'BS old'!F43</f>
        <v>0</v>
      </c>
      <c r="H79" s="1330"/>
      <c r="I79" s="1331"/>
      <c r="J79" s="636"/>
    </row>
    <row r="80" spans="1:10" ht="27.95" customHeight="1" x14ac:dyDescent="0.25">
      <c r="A80" s="1349"/>
      <c r="B80" s="1350"/>
      <c r="C80" s="1353"/>
      <c r="D80" s="1332">
        <f>'BS old'!E43</f>
        <v>0</v>
      </c>
      <c r="E80" s="1332"/>
      <c r="F80" s="1332"/>
      <c r="G80" s="639"/>
      <c r="H80" s="1329">
        <f>'BS old'!G43</f>
        <v>0</v>
      </c>
      <c r="I80" s="1330"/>
      <c r="J80" s="1333"/>
    </row>
    <row r="81" spans="1:10" ht="27.95" customHeight="1" x14ac:dyDescent="0.25">
      <c r="A81" s="1349" t="s">
        <v>502</v>
      </c>
      <c r="B81" s="1457" t="s">
        <v>1572</v>
      </c>
      <c r="C81" s="1353" t="s">
        <v>873</v>
      </c>
      <c r="D81" s="1332">
        <f>'BS old'!D44</f>
        <v>0</v>
      </c>
      <c r="E81" s="1332"/>
      <c r="F81" s="1329"/>
      <c r="G81" s="1329">
        <f>'BS old'!F44</f>
        <v>0</v>
      </c>
      <c r="H81" s="1330"/>
      <c r="I81" s="1331"/>
      <c r="J81" s="636"/>
    </row>
    <row r="82" spans="1:10" ht="27.95" customHeight="1" x14ac:dyDescent="0.25">
      <c r="A82" s="1349"/>
      <c r="B82" s="1350"/>
      <c r="C82" s="1353"/>
      <c r="D82" s="1332">
        <f>'BS old'!E44</f>
        <v>0</v>
      </c>
      <c r="E82" s="1332"/>
      <c r="F82" s="1332"/>
      <c r="G82" s="639"/>
      <c r="H82" s="1329">
        <f>'BS old'!G44</f>
        <v>0</v>
      </c>
      <c r="I82" s="1330"/>
      <c r="J82" s="1333"/>
    </row>
    <row r="83" spans="1:10" ht="27.95" customHeight="1" x14ac:dyDescent="0.25">
      <c r="A83" s="1349" t="s">
        <v>505</v>
      </c>
      <c r="B83" s="1457" t="s">
        <v>1573</v>
      </c>
      <c r="C83" s="1353" t="s">
        <v>876</v>
      </c>
      <c r="D83" s="1332">
        <f>'BS old'!D45</f>
        <v>0</v>
      </c>
      <c r="E83" s="1332"/>
      <c r="F83" s="1329"/>
      <c r="G83" s="1329">
        <f>'BS old'!F45</f>
        <v>0</v>
      </c>
      <c r="H83" s="1330"/>
      <c r="I83" s="1331"/>
      <c r="J83" s="636"/>
    </row>
    <row r="84" spans="1:10" ht="27.95" customHeight="1" x14ac:dyDescent="0.25">
      <c r="A84" s="1349"/>
      <c r="B84" s="1350"/>
      <c r="C84" s="1353"/>
      <c r="D84" s="1332">
        <f>'BS old'!E45</f>
        <v>0</v>
      </c>
      <c r="E84" s="1332"/>
      <c r="F84" s="1332"/>
      <c r="G84" s="639"/>
      <c r="H84" s="1329">
        <f>'BS old'!G45</f>
        <v>0</v>
      </c>
      <c r="I84" s="1330"/>
      <c r="J84" s="1333"/>
    </row>
    <row r="85" spans="1:10" ht="27.95" customHeight="1" x14ac:dyDescent="0.25">
      <c r="A85" s="1349" t="s">
        <v>508</v>
      </c>
      <c r="B85" s="1457" t="s">
        <v>1574</v>
      </c>
      <c r="C85" s="1353" t="s">
        <v>879</v>
      </c>
      <c r="D85" s="1332">
        <f>'BS old'!D46</f>
        <v>0</v>
      </c>
      <c r="E85" s="1332"/>
      <c r="F85" s="1329"/>
      <c r="G85" s="1329">
        <f>'BS old'!F46</f>
        <v>0</v>
      </c>
      <c r="H85" s="1330"/>
      <c r="I85" s="1331"/>
      <c r="J85" s="636"/>
    </row>
    <row r="86" spans="1:10" ht="27.95" customHeight="1" x14ac:dyDescent="0.25">
      <c r="A86" s="1349"/>
      <c r="B86" s="1350"/>
      <c r="C86" s="1353"/>
      <c r="D86" s="1332">
        <f>'BS old'!E46</f>
        <v>0</v>
      </c>
      <c r="E86" s="1332"/>
      <c r="F86" s="1332"/>
      <c r="G86" s="639"/>
      <c r="H86" s="1329">
        <f>'BS old'!G46</f>
        <v>0</v>
      </c>
      <c r="I86" s="1330"/>
      <c r="J86" s="1333"/>
    </row>
    <row r="87" spans="1:10" ht="27.95" customHeight="1" x14ac:dyDescent="0.25">
      <c r="A87" s="1374" t="s">
        <v>577</v>
      </c>
      <c r="B87" s="1503" t="s">
        <v>1575</v>
      </c>
      <c r="C87" s="1353" t="s">
        <v>882</v>
      </c>
      <c r="D87" s="1332">
        <f>'BS old'!D47</f>
        <v>0</v>
      </c>
      <c r="E87" s="1332"/>
      <c r="F87" s="1329"/>
      <c r="G87" s="1329">
        <f>'BS old'!F47</f>
        <v>0</v>
      </c>
      <c r="H87" s="1330"/>
      <c r="I87" s="1331"/>
      <c r="J87" s="636"/>
    </row>
    <row r="88" spans="1:10" ht="27.95" customHeight="1" x14ac:dyDescent="0.25">
      <c r="A88" s="1361"/>
      <c r="B88" s="1476"/>
      <c r="C88" s="1353"/>
      <c r="D88" s="1332">
        <f>'BS old'!E47</f>
        <v>0</v>
      </c>
      <c r="E88" s="1332"/>
      <c r="F88" s="1332"/>
      <c r="G88" s="639"/>
      <c r="H88" s="1329">
        <f>'BS old'!G47</f>
        <v>0</v>
      </c>
      <c r="I88" s="1330"/>
      <c r="J88" s="1333"/>
    </row>
    <row r="89" spans="1:10" s="404" customFormat="1" ht="27.95" customHeight="1" x14ac:dyDescent="0.25">
      <c r="A89" s="1373" t="s">
        <v>580</v>
      </c>
      <c r="B89" s="1457" t="s">
        <v>1576</v>
      </c>
      <c r="C89" s="1353" t="s">
        <v>885</v>
      </c>
      <c r="D89" s="1332">
        <f>'BS old'!D48</f>
        <v>0</v>
      </c>
      <c r="E89" s="1332"/>
      <c r="F89" s="1329"/>
      <c r="G89" s="1329">
        <f>'BS old'!F48</f>
        <v>0</v>
      </c>
      <c r="H89" s="1330"/>
      <c r="I89" s="1331"/>
      <c r="J89" s="636"/>
    </row>
    <row r="90" spans="1:10" s="404" customFormat="1" ht="27.95" customHeight="1" x14ac:dyDescent="0.25">
      <c r="A90" s="1360"/>
      <c r="B90" s="1350"/>
      <c r="C90" s="1353"/>
      <c r="D90" s="1332">
        <f>'BS old'!E48</f>
        <v>0</v>
      </c>
      <c r="E90" s="1332"/>
      <c r="F90" s="1332"/>
      <c r="G90" s="639"/>
      <c r="H90" s="1329">
        <f>'BS old'!G48</f>
        <v>0</v>
      </c>
      <c r="I90" s="1330"/>
      <c r="J90" s="1333"/>
    </row>
    <row r="91" spans="1:10" s="404" customFormat="1" ht="27.95" customHeight="1" x14ac:dyDescent="0.25">
      <c r="A91" s="1349" t="s">
        <v>496</v>
      </c>
      <c r="B91" s="1351" t="s">
        <v>1577</v>
      </c>
      <c r="C91" s="1353" t="s">
        <v>888</v>
      </c>
      <c r="D91" s="1332">
        <f>'BS old'!D49</f>
        <v>0</v>
      </c>
      <c r="E91" s="1332"/>
      <c r="F91" s="1329"/>
      <c r="G91" s="1329">
        <f>'BS old'!F49</f>
        <v>0</v>
      </c>
      <c r="H91" s="1330"/>
      <c r="I91" s="1331"/>
      <c r="J91" s="636"/>
    </row>
    <row r="92" spans="1:10" s="404" customFormat="1" ht="27.95" customHeight="1" x14ac:dyDescent="0.25">
      <c r="A92" s="1349"/>
      <c r="B92" s="1351"/>
      <c r="C92" s="1353"/>
      <c r="D92" s="1332">
        <f>'BS old'!E49</f>
        <v>0</v>
      </c>
      <c r="E92" s="1332"/>
      <c r="F92" s="1332"/>
      <c r="G92" s="639"/>
      <c r="H92" s="1329">
        <f>'BS old'!G49</f>
        <v>0</v>
      </c>
      <c r="I92" s="1330"/>
      <c r="J92" s="1333"/>
    </row>
    <row r="93" spans="1:10" ht="27.95" customHeight="1" x14ac:dyDescent="0.25">
      <c r="A93" s="1349" t="s">
        <v>499</v>
      </c>
      <c r="B93" s="1457" t="s">
        <v>1578</v>
      </c>
      <c r="C93" s="1353" t="s">
        <v>891</v>
      </c>
      <c r="D93" s="1332">
        <f>'BS old'!D50</f>
        <v>0</v>
      </c>
      <c r="E93" s="1332"/>
      <c r="F93" s="1329"/>
      <c r="G93" s="1329">
        <f>'BS old'!F50</f>
        <v>0</v>
      </c>
      <c r="H93" s="1330"/>
      <c r="I93" s="1331"/>
      <c r="J93" s="636"/>
    </row>
    <row r="94" spans="1:10" ht="27.95" customHeight="1" thickBot="1" x14ac:dyDescent="0.3">
      <c r="A94" s="1349"/>
      <c r="B94" s="1350"/>
      <c r="C94" s="1353"/>
      <c r="D94" s="1332">
        <f>'BS old'!E50</f>
        <v>0</v>
      </c>
      <c r="E94" s="1332"/>
      <c r="F94" s="1332"/>
      <c r="G94" s="608"/>
      <c r="H94" s="1329">
        <f>'BS old'!G50</f>
        <v>0</v>
      </c>
      <c r="I94" s="1330"/>
      <c r="J94" s="1333"/>
    </row>
    <row r="95" spans="1:10" ht="11.25" customHeight="1" x14ac:dyDescent="0.25">
      <c r="A95" s="1482" t="s">
        <v>1532</v>
      </c>
      <c r="B95" s="1483" t="s">
        <v>1533</v>
      </c>
      <c r="C95" s="1484" t="s">
        <v>1534</v>
      </c>
      <c r="D95" s="1334" t="s">
        <v>1535</v>
      </c>
      <c r="E95" s="1396"/>
      <c r="F95" s="1396"/>
      <c r="G95" s="1396"/>
      <c r="H95" s="1338"/>
      <c r="I95" s="1399" t="s">
        <v>1513</v>
      </c>
      <c r="J95" s="1400"/>
    </row>
    <row r="96" spans="1:10" ht="11.25" customHeight="1" x14ac:dyDescent="0.25">
      <c r="A96" s="1451"/>
      <c r="B96" s="1452"/>
      <c r="C96" s="1453"/>
      <c r="D96" s="1376">
        <v>1</v>
      </c>
      <c r="E96" s="1344" t="s">
        <v>1536</v>
      </c>
      <c r="F96" s="1407"/>
      <c r="G96" s="1504" t="s">
        <v>1068</v>
      </c>
      <c r="H96" s="1505"/>
      <c r="I96" s="1336"/>
      <c r="J96" s="1337"/>
    </row>
    <row r="97" spans="1:12" ht="12" customHeight="1" x14ac:dyDescent="0.25">
      <c r="A97" s="1346"/>
      <c r="B97" s="1354"/>
      <c r="C97" s="1356"/>
      <c r="D97" s="1454"/>
      <c r="E97" s="1344" t="s">
        <v>1537</v>
      </c>
      <c r="F97" s="1407"/>
      <c r="G97" s="1506"/>
      <c r="H97" s="1507"/>
      <c r="I97" s="1344" t="s">
        <v>1066</v>
      </c>
      <c r="J97" s="1345"/>
    </row>
    <row r="98" spans="1:12" ht="27.95" customHeight="1" x14ac:dyDescent="0.25">
      <c r="A98" s="1349" t="s">
        <v>502</v>
      </c>
      <c r="B98" s="1457" t="s">
        <v>1579</v>
      </c>
      <c r="C98" s="1352" t="s">
        <v>894</v>
      </c>
      <c r="D98" s="1332">
        <f>'BS old'!D51</f>
        <v>0</v>
      </c>
      <c r="E98" s="1332"/>
      <c r="F98" s="1332"/>
      <c r="G98" s="1329">
        <f>'BS old'!F51</f>
        <v>0</v>
      </c>
      <c r="H98" s="1330"/>
      <c r="I98" s="1331"/>
      <c r="J98" s="636"/>
      <c r="L98" s="456" t="s">
        <v>983</v>
      </c>
    </row>
    <row r="99" spans="1:12" ht="27.95" customHeight="1" x14ac:dyDescent="0.25">
      <c r="A99" s="1349"/>
      <c r="B99" s="1350"/>
      <c r="C99" s="1353"/>
      <c r="D99" s="1332">
        <f>'BS old'!E51</f>
        <v>0</v>
      </c>
      <c r="E99" s="1332"/>
      <c r="F99" s="1332"/>
      <c r="G99" s="637"/>
      <c r="H99" s="1329">
        <f>'BS old'!G51</f>
        <v>0</v>
      </c>
      <c r="I99" s="1330"/>
      <c r="J99" s="1333"/>
    </row>
    <row r="100" spans="1:12" ht="27.95" customHeight="1" x14ac:dyDescent="0.25">
      <c r="A100" s="1349" t="s">
        <v>505</v>
      </c>
      <c r="B100" s="1457" t="s">
        <v>1580</v>
      </c>
      <c r="C100" s="1353" t="s">
        <v>897</v>
      </c>
      <c r="D100" s="1332">
        <f>'BS old'!D52</f>
        <v>0</v>
      </c>
      <c r="E100" s="1332"/>
      <c r="F100" s="1332"/>
      <c r="G100" s="1329">
        <f>'BS old'!F52</f>
        <v>0</v>
      </c>
      <c r="H100" s="1330"/>
      <c r="I100" s="1331"/>
      <c r="J100" s="636"/>
    </row>
    <row r="101" spans="1:12" ht="27.95" customHeight="1" x14ac:dyDescent="0.25">
      <c r="A101" s="1349"/>
      <c r="B101" s="1350"/>
      <c r="C101" s="1353"/>
      <c r="D101" s="1332">
        <f>'BS old'!E52</f>
        <v>0</v>
      </c>
      <c r="E101" s="1332"/>
      <c r="F101" s="1332"/>
      <c r="G101" s="637"/>
      <c r="H101" s="1329">
        <f>'BS old'!G52</f>
        <v>0</v>
      </c>
      <c r="I101" s="1330"/>
      <c r="J101" s="1333"/>
    </row>
    <row r="102" spans="1:12" ht="27.95" customHeight="1" x14ac:dyDescent="0.25">
      <c r="A102" s="1349" t="s">
        <v>508</v>
      </c>
      <c r="B102" s="1457" t="s">
        <v>1581</v>
      </c>
      <c r="C102" s="1352" t="s">
        <v>900</v>
      </c>
      <c r="D102" s="1332">
        <f>'BS old'!D53</f>
        <v>0</v>
      </c>
      <c r="E102" s="1332"/>
      <c r="F102" s="1332"/>
      <c r="G102" s="1329">
        <f>'BS old'!F53</f>
        <v>0</v>
      </c>
      <c r="H102" s="1330"/>
      <c r="I102" s="1331"/>
      <c r="J102" s="636"/>
    </row>
    <row r="103" spans="1:12" ht="27.95" customHeight="1" x14ac:dyDescent="0.25">
      <c r="A103" s="1349"/>
      <c r="B103" s="1350"/>
      <c r="C103" s="1353"/>
      <c r="D103" s="1332">
        <f>'BS old'!E53</f>
        <v>0</v>
      </c>
      <c r="E103" s="1332"/>
      <c r="F103" s="1332"/>
      <c r="G103" s="637"/>
      <c r="H103" s="1329">
        <f>'BS old'!G53</f>
        <v>0</v>
      </c>
      <c r="I103" s="1330"/>
      <c r="J103" s="1333"/>
    </row>
    <row r="104" spans="1:12" ht="27.95" customHeight="1" x14ac:dyDescent="0.25">
      <c r="A104" s="1349" t="s">
        <v>511</v>
      </c>
      <c r="B104" s="1457" t="s">
        <v>1582</v>
      </c>
      <c r="C104" s="1353" t="s">
        <v>903</v>
      </c>
      <c r="D104" s="1332">
        <f>'BS old'!D54</f>
        <v>0</v>
      </c>
      <c r="E104" s="1332"/>
      <c r="F104" s="1332"/>
      <c r="G104" s="1329">
        <f>'BS old'!F54</f>
        <v>0</v>
      </c>
      <c r="H104" s="1330"/>
      <c r="I104" s="1331"/>
      <c r="J104" s="636"/>
    </row>
    <row r="105" spans="1:12" ht="27.95" customHeight="1" x14ac:dyDescent="0.25">
      <c r="A105" s="1349"/>
      <c r="B105" s="1350"/>
      <c r="C105" s="1353"/>
      <c r="D105" s="1332">
        <f>'BS old'!E54</f>
        <v>0</v>
      </c>
      <c r="E105" s="1332"/>
      <c r="F105" s="1332"/>
      <c r="G105" s="637"/>
      <c r="H105" s="1329">
        <f>'BS old'!G54</f>
        <v>0</v>
      </c>
      <c r="I105" s="1330"/>
      <c r="J105" s="1333"/>
    </row>
    <row r="106" spans="1:12" ht="27.95" customHeight="1" x14ac:dyDescent="0.25">
      <c r="A106" s="1367" t="s">
        <v>595</v>
      </c>
      <c r="B106" s="1508" t="s">
        <v>1583</v>
      </c>
      <c r="C106" s="1352" t="s">
        <v>905</v>
      </c>
      <c r="D106" s="1332">
        <f>'BS old'!D55</f>
        <v>0</v>
      </c>
      <c r="E106" s="1332"/>
      <c r="F106" s="1332"/>
      <c r="G106" s="1329">
        <f>'BS old'!F55</f>
        <v>0</v>
      </c>
      <c r="H106" s="1330"/>
      <c r="I106" s="1331"/>
      <c r="J106" s="636"/>
    </row>
    <row r="107" spans="1:12" ht="27.95" customHeight="1" x14ac:dyDescent="0.25">
      <c r="A107" s="1365"/>
      <c r="B107" s="1362"/>
      <c r="C107" s="1353"/>
      <c r="D107" s="1332">
        <f>'BS old'!E55</f>
        <v>0</v>
      </c>
      <c r="E107" s="1332"/>
      <c r="F107" s="1332"/>
      <c r="G107" s="637"/>
      <c r="H107" s="1329">
        <f>'BS old'!G55</f>
        <v>0</v>
      </c>
      <c r="I107" s="1330"/>
      <c r="J107" s="1333"/>
    </row>
    <row r="108" spans="1:12" s="404" customFormat="1" ht="27.95" customHeight="1" x14ac:dyDescent="0.25">
      <c r="A108" s="1377" t="s">
        <v>598</v>
      </c>
      <c r="B108" s="1457" t="s">
        <v>1584</v>
      </c>
      <c r="C108" s="1353" t="s">
        <v>908</v>
      </c>
      <c r="D108" s="1332">
        <f>'BS old'!D56</f>
        <v>0</v>
      </c>
      <c r="E108" s="1332"/>
      <c r="F108" s="1332"/>
      <c r="G108" s="1329">
        <f>'BS old'!F56</f>
        <v>0</v>
      </c>
      <c r="H108" s="1330"/>
      <c r="I108" s="1331"/>
      <c r="J108" s="636"/>
    </row>
    <row r="109" spans="1:12" s="404" customFormat="1" ht="27.95" customHeight="1" x14ac:dyDescent="0.25">
      <c r="A109" s="1377"/>
      <c r="B109" s="1350"/>
      <c r="C109" s="1353"/>
      <c r="D109" s="1332">
        <f>'BS old'!E56</f>
        <v>0</v>
      </c>
      <c r="E109" s="1332"/>
      <c r="F109" s="1332"/>
      <c r="G109" s="637"/>
      <c r="H109" s="1329">
        <f>'BS old'!G56</f>
        <v>0</v>
      </c>
      <c r="I109" s="1330"/>
      <c r="J109" s="1333"/>
    </row>
    <row r="110" spans="1:12" s="404" customFormat="1" ht="27.95" customHeight="1" x14ac:dyDescent="0.25">
      <c r="A110" s="1349" t="s">
        <v>496</v>
      </c>
      <c r="B110" s="1351" t="s">
        <v>1577</v>
      </c>
      <c r="C110" s="1352" t="s">
        <v>911</v>
      </c>
      <c r="D110" s="1332">
        <f>'BS old'!D57</f>
        <v>0</v>
      </c>
      <c r="E110" s="1332"/>
      <c r="F110" s="1332"/>
      <c r="G110" s="1329">
        <f>'BS old'!F57</f>
        <v>0</v>
      </c>
      <c r="H110" s="1330"/>
      <c r="I110" s="1331"/>
      <c r="J110" s="636"/>
    </row>
    <row r="111" spans="1:12" s="404" customFormat="1" ht="27.95" customHeight="1" x14ac:dyDescent="0.25">
      <c r="A111" s="1349"/>
      <c r="B111" s="1351"/>
      <c r="C111" s="1353"/>
      <c r="D111" s="1332">
        <f>'BS old'!E57</f>
        <v>0</v>
      </c>
      <c r="E111" s="1332"/>
      <c r="F111" s="1332"/>
      <c r="G111" s="637"/>
      <c r="H111" s="1329">
        <f>'BS old'!G57</f>
        <v>0</v>
      </c>
      <c r="I111" s="1330"/>
      <c r="J111" s="1333"/>
    </row>
    <row r="112" spans="1:12" ht="27.95" customHeight="1" x14ac:dyDescent="0.25">
      <c r="A112" s="1349" t="s">
        <v>499</v>
      </c>
      <c r="B112" s="1457" t="s">
        <v>1578</v>
      </c>
      <c r="C112" s="1353" t="s">
        <v>914</v>
      </c>
      <c r="D112" s="1332">
        <f>'BS old'!D58</f>
        <v>0</v>
      </c>
      <c r="E112" s="1332"/>
      <c r="F112" s="1332"/>
      <c r="G112" s="1329">
        <f>'BS old'!F58</f>
        <v>0</v>
      </c>
      <c r="H112" s="1330"/>
      <c r="I112" s="1331"/>
      <c r="J112" s="636"/>
    </row>
    <row r="113" spans="1:10" ht="27.95" customHeight="1" x14ac:dyDescent="0.25">
      <c r="A113" s="1349"/>
      <c r="B113" s="1350"/>
      <c r="C113" s="1353"/>
      <c r="D113" s="1332">
        <f>'BS old'!E58</f>
        <v>0</v>
      </c>
      <c r="E113" s="1332"/>
      <c r="F113" s="1332"/>
      <c r="G113" s="637"/>
      <c r="H113" s="1329">
        <f>'BS old'!G58</f>
        <v>0</v>
      </c>
      <c r="I113" s="1330"/>
      <c r="J113" s="1333"/>
    </row>
    <row r="114" spans="1:10" ht="27.95" customHeight="1" x14ac:dyDescent="0.25">
      <c r="A114" s="1349" t="s">
        <v>502</v>
      </c>
      <c r="B114" s="1457" t="s">
        <v>1579</v>
      </c>
      <c r="C114" s="1352" t="s">
        <v>916</v>
      </c>
      <c r="D114" s="1332">
        <f>'BS old'!D59</f>
        <v>0</v>
      </c>
      <c r="E114" s="1332"/>
      <c r="F114" s="1332"/>
      <c r="G114" s="1329">
        <f>'BS old'!F59</f>
        <v>0</v>
      </c>
      <c r="H114" s="1330"/>
      <c r="I114" s="1331"/>
      <c r="J114" s="636"/>
    </row>
    <row r="115" spans="1:10" ht="27.95" customHeight="1" x14ac:dyDescent="0.25">
      <c r="A115" s="1349"/>
      <c r="B115" s="1350"/>
      <c r="C115" s="1353"/>
      <c r="D115" s="1332">
        <f>'BS old'!E59</f>
        <v>0</v>
      </c>
      <c r="E115" s="1332"/>
      <c r="F115" s="1332"/>
      <c r="G115" s="637"/>
      <c r="H115" s="1329">
        <f>'BS old'!G59</f>
        <v>0</v>
      </c>
      <c r="I115" s="1330"/>
      <c r="J115" s="1333"/>
    </row>
    <row r="116" spans="1:10" ht="27.95" customHeight="1" x14ac:dyDescent="0.25">
      <c r="A116" s="1349" t="s">
        <v>505</v>
      </c>
      <c r="B116" s="1457" t="s">
        <v>1585</v>
      </c>
      <c r="C116" s="1353" t="s">
        <v>918</v>
      </c>
      <c r="D116" s="1332">
        <f>'BS old'!D60</f>
        <v>0</v>
      </c>
      <c r="E116" s="1332"/>
      <c r="F116" s="1332"/>
      <c r="G116" s="1329">
        <f>'BS old'!F60</f>
        <v>0</v>
      </c>
      <c r="H116" s="1330"/>
      <c r="I116" s="1331"/>
      <c r="J116" s="636"/>
    </row>
    <row r="117" spans="1:10" ht="27.95" customHeight="1" x14ac:dyDescent="0.25">
      <c r="A117" s="1349"/>
      <c r="B117" s="1350"/>
      <c r="C117" s="1353"/>
      <c r="D117" s="1332">
        <f>'BS old'!E60</f>
        <v>0</v>
      </c>
      <c r="E117" s="1332"/>
      <c r="F117" s="1332"/>
      <c r="G117" s="637"/>
      <c r="H117" s="1329">
        <f>'BS old'!G60</f>
        <v>0</v>
      </c>
      <c r="I117" s="1330"/>
      <c r="J117" s="1333"/>
    </row>
    <row r="118" spans="1:10" ht="27.95" customHeight="1" x14ac:dyDescent="0.25">
      <c r="A118" s="1349" t="s">
        <v>508</v>
      </c>
      <c r="B118" s="1457" t="s">
        <v>1586</v>
      </c>
      <c r="C118" s="1352" t="s">
        <v>921</v>
      </c>
      <c r="D118" s="1332">
        <f>'BS old'!D61</f>
        <v>0</v>
      </c>
      <c r="E118" s="1332"/>
      <c r="F118" s="1332"/>
      <c r="G118" s="1329">
        <f>'BS old'!F61</f>
        <v>0</v>
      </c>
      <c r="H118" s="1330"/>
      <c r="I118" s="1331"/>
      <c r="J118" s="636"/>
    </row>
    <row r="119" spans="1:10" ht="27.95" customHeight="1" x14ac:dyDescent="0.25">
      <c r="A119" s="1349"/>
      <c r="B119" s="1350"/>
      <c r="C119" s="1353"/>
      <c r="D119" s="1332">
        <f>'BS old'!E61</f>
        <v>0</v>
      </c>
      <c r="E119" s="1332"/>
      <c r="F119" s="1332"/>
      <c r="G119" s="637"/>
      <c r="H119" s="1329">
        <f>'BS old'!G61</f>
        <v>0</v>
      </c>
      <c r="I119" s="1330"/>
      <c r="J119" s="1333"/>
    </row>
    <row r="120" spans="1:10" ht="27.95" customHeight="1" x14ac:dyDescent="0.25">
      <c r="A120" s="1349" t="s">
        <v>511</v>
      </c>
      <c r="B120" s="1457" t="s">
        <v>1587</v>
      </c>
      <c r="C120" s="1353" t="s">
        <v>924</v>
      </c>
      <c r="D120" s="1332">
        <f>'BS old'!D62</f>
        <v>0</v>
      </c>
      <c r="E120" s="1332"/>
      <c r="F120" s="1332"/>
      <c r="G120" s="1329">
        <f>'BS old'!F62</f>
        <v>0</v>
      </c>
      <c r="H120" s="1330"/>
      <c r="I120" s="1331"/>
      <c r="J120" s="636"/>
    </row>
    <row r="121" spans="1:10" ht="27.95" customHeight="1" x14ac:dyDescent="0.25">
      <c r="A121" s="1349"/>
      <c r="B121" s="1350"/>
      <c r="C121" s="1353"/>
      <c r="D121" s="1332">
        <f>'BS old'!E62</f>
        <v>0</v>
      </c>
      <c r="E121" s="1332"/>
      <c r="F121" s="1332"/>
      <c r="G121" s="637"/>
      <c r="H121" s="1329">
        <f>'BS old'!G62</f>
        <v>0</v>
      </c>
      <c r="I121" s="1330"/>
      <c r="J121" s="1333"/>
    </row>
    <row r="122" spans="1:10" ht="27.95" customHeight="1" x14ac:dyDescent="0.25">
      <c r="A122" s="1349" t="s">
        <v>532</v>
      </c>
      <c r="B122" s="1457" t="s">
        <v>1581</v>
      </c>
      <c r="C122" s="1352" t="s">
        <v>926</v>
      </c>
      <c r="D122" s="1332">
        <f>'BS old'!D63</f>
        <v>0</v>
      </c>
      <c r="E122" s="1332"/>
      <c r="F122" s="1332"/>
      <c r="G122" s="1329">
        <f>'BS old'!F63</f>
        <v>0</v>
      </c>
      <c r="H122" s="1330"/>
      <c r="I122" s="1331"/>
      <c r="J122" s="636"/>
    </row>
    <row r="123" spans="1:10" ht="27.95" customHeight="1" x14ac:dyDescent="0.25">
      <c r="A123" s="1349"/>
      <c r="B123" s="1350"/>
      <c r="C123" s="1353"/>
      <c r="D123" s="1332">
        <f>'BS old'!E63</f>
        <v>0</v>
      </c>
      <c r="E123" s="1332"/>
      <c r="F123" s="1332"/>
      <c r="G123" s="637"/>
      <c r="H123" s="1329">
        <f>'BS old'!G63</f>
        <v>0</v>
      </c>
      <c r="I123" s="1330"/>
      <c r="J123" s="1333"/>
    </row>
    <row r="124" spans="1:10" ht="27.95" customHeight="1" x14ac:dyDescent="0.25">
      <c r="A124" s="1364" t="s">
        <v>613</v>
      </c>
      <c r="B124" s="1508" t="s">
        <v>1588</v>
      </c>
      <c r="C124" s="1353" t="s">
        <v>929</v>
      </c>
      <c r="D124" s="1456">
        <f>'BS old'!D64</f>
        <v>0</v>
      </c>
      <c r="E124" s="1456"/>
      <c r="F124" s="1456"/>
      <c r="G124" s="1329">
        <f>'BS old'!F64</f>
        <v>0</v>
      </c>
      <c r="H124" s="1330"/>
      <c r="I124" s="1331"/>
      <c r="J124" s="636"/>
    </row>
    <row r="125" spans="1:10" ht="27.95" customHeight="1" x14ac:dyDescent="0.25">
      <c r="A125" s="1365"/>
      <c r="B125" s="1362"/>
      <c r="C125" s="1353"/>
      <c r="D125" s="1332">
        <f>'BS old'!E64</f>
        <v>0</v>
      </c>
      <c r="E125" s="1332"/>
      <c r="F125" s="1332"/>
      <c r="G125" s="637"/>
      <c r="H125" s="1329">
        <f>'BS old'!G64</f>
        <v>0</v>
      </c>
      <c r="I125" s="1330"/>
      <c r="J125" s="1333"/>
    </row>
    <row r="126" spans="1:10" s="404" customFormat="1" ht="27.95" customHeight="1" x14ac:dyDescent="0.25">
      <c r="A126" s="1360" t="s">
        <v>616</v>
      </c>
      <c r="B126" s="1457" t="s">
        <v>1589</v>
      </c>
      <c r="C126" s="1352" t="s">
        <v>932</v>
      </c>
      <c r="D126" s="1332">
        <f>'BS old'!D65</f>
        <v>0</v>
      </c>
      <c r="E126" s="1332"/>
      <c r="F126" s="1332"/>
      <c r="G126" s="1329">
        <f>'BS old'!F65</f>
        <v>0</v>
      </c>
      <c r="H126" s="1330"/>
      <c r="I126" s="1331"/>
      <c r="J126" s="636"/>
    </row>
    <row r="127" spans="1:10" s="404" customFormat="1" ht="27.95" customHeight="1" thickBot="1" x14ac:dyDescent="0.3">
      <c r="A127" s="1360"/>
      <c r="B127" s="1350"/>
      <c r="C127" s="1353"/>
      <c r="D127" s="1332">
        <f>'BS old'!E65</f>
        <v>0</v>
      </c>
      <c r="E127" s="1332"/>
      <c r="F127" s="1332"/>
      <c r="G127" s="609"/>
      <c r="H127" s="1329">
        <f>'BS old'!G65</f>
        <v>0</v>
      </c>
      <c r="I127" s="1330"/>
      <c r="J127" s="1333"/>
    </row>
    <row r="128" spans="1:10" ht="11.25" customHeight="1" x14ac:dyDescent="0.25">
      <c r="A128" s="1482" t="s">
        <v>1532</v>
      </c>
      <c r="B128" s="1483" t="s">
        <v>1533</v>
      </c>
      <c r="C128" s="1484" t="s">
        <v>1534</v>
      </c>
      <c r="D128" s="1334" t="s">
        <v>1535</v>
      </c>
      <c r="E128" s="1396"/>
      <c r="F128" s="1396"/>
      <c r="G128" s="1396"/>
      <c r="H128" s="1338"/>
      <c r="I128" s="1399" t="s">
        <v>1513</v>
      </c>
      <c r="J128" s="1400"/>
    </row>
    <row r="129" spans="1:10" ht="11.25" customHeight="1" x14ac:dyDescent="0.25">
      <c r="A129" s="1451"/>
      <c r="B129" s="1452"/>
      <c r="C129" s="1453"/>
      <c r="D129" s="1376">
        <v>1</v>
      </c>
      <c r="E129" s="1344" t="s">
        <v>1536</v>
      </c>
      <c r="F129" s="1407"/>
      <c r="G129" s="1504" t="s">
        <v>1068</v>
      </c>
      <c r="H129" s="1505"/>
      <c r="I129" s="1336"/>
      <c r="J129" s="1337"/>
    </row>
    <row r="130" spans="1:10" ht="11.25" customHeight="1" x14ac:dyDescent="0.25">
      <c r="A130" s="1346"/>
      <c r="B130" s="1354"/>
      <c r="C130" s="1356"/>
      <c r="D130" s="1454"/>
      <c r="E130" s="1344" t="s">
        <v>1537</v>
      </c>
      <c r="F130" s="1407"/>
      <c r="G130" s="1506"/>
      <c r="H130" s="1507"/>
      <c r="I130" s="1344" t="s">
        <v>1066</v>
      </c>
      <c r="J130" s="1345"/>
    </row>
    <row r="131" spans="1:10" s="473" customFormat="1" ht="27.95" customHeight="1" x14ac:dyDescent="0.25">
      <c r="A131" s="1349" t="s">
        <v>496</v>
      </c>
      <c r="B131" s="1457" t="s">
        <v>1590</v>
      </c>
      <c r="C131" s="1353" t="s">
        <v>620</v>
      </c>
      <c r="D131" s="1332">
        <f>'BS old'!D66</f>
        <v>0</v>
      </c>
      <c r="E131" s="1332"/>
      <c r="F131" s="1332"/>
      <c r="G131" s="1329">
        <f>'BS old'!F66</f>
        <v>0</v>
      </c>
      <c r="H131" s="1330"/>
      <c r="I131" s="1331"/>
      <c r="J131" s="474"/>
    </row>
    <row r="132" spans="1:10" s="473" customFormat="1" ht="27.95" customHeight="1" x14ac:dyDescent="0.25">
      <c r="A132" s="1349"/>
      <c r="B132" s="1350"/>
      <c r="C132" s="1353"/>
      <c r="D132" s="1332">
        <f>'BS old'!E66</f>
        <v>0</v>
      </c>
      <c r="E132" s="1332"/>
      <c r="F132" s="1332"/>
      <c r="G132" s="638"/>
      <c r="H132" s="1329">
        <f>'BS old'!G66</f>
        <v>0</v>
      </c>
      <c r="I132" s="1330"/>
      <c r="J132" s="1333"/>
    </row>
    <row r="133" spans="1:10" s="473" customFormat="1" ht="27.95" customHeight="1" x14ac:dyDescent="0.25">
      <c r="A133" s="1349" t="s">
        <v>499</v>
      </c>
      <c r="B133" s="1457" t="s">
        <v>1591</v>
      </c>
      <c r="C133" s="1353" t="s">
        <v>622</v>
      </c>
      <c r="D133" s="1332">
        <f>'BS old'!D67</f>
        <v>0</v>
      </c>
      <c r="E133" s="1332"/>
      <c r="F133" s="1332"/>
      <c r="G133" s="1329">
        <f>'BS old'!F67</f>
        <v>0</v>
      </c>
      <c r="H133" s="1330"/>
      <c r="I133" s="1331"/>
      <c r="J133" s="474"/>
    </row>
    <row r="134" spans="1:10" ht="27.95" customHeight="1" x14ac:dyDescent="0.25">
      <c r="A134" s="1349"/>
      <c r="B134" s="1350"/>
      <c r="C134" s="1353"/>
      <c r="D134" s="1332">
        <f>'BS old'!E67</f>
        <v>0</v>
      </c>
      <c r="E134" s="1332"/>
      <c r="F134" s="1332"/>
      <c r="G134" s="638"/>
      <c r="H134" s="1329">
        <f>'BS old'!G67</f>
        <v>0</v>
      </c>
      <c r="I134" s="1330"/>
      <c r="J134" s="1333"/>
    </row>
    <row r="135" spans="1:10" ht="27.95" customHeight="1" x14ac:dyDescent="0.25">
      <c r="A135" s="1349" t="s">
        <v>502</v>
      </c>
      <c r="B135" s="1457" t="s">
        <v>1592</v>
      </c>
      <c r="C135" s="1353" t="s">
        <v>624</v>
      </c>
      <c r="D135" s="1332">
        <f>'BS old'!D68</f>
        <v>0</v>
      </c>
      <c r="E135" s="1332"/>
      <c r="F135" s="1332"/>
      <c r="G135" s="1329">
        <f>'BS old'!F68</f>
        <v>0</v>
      </c>
      <c r="H135" s="1330"/>
      <c r="I135" s="1331"/>
      <c r="J135" s="636"/>
    </row>
    <row r="136" spans="1:10" ht="27.95" customHeight="1" x14ac:dyDescent="0.25">
      <c r="A136" s="1349"/>
      <c r="B136" s="1350"/>
      <c r="C136" s="1353"/>
      <c r="D136" s="1332">
        <f>'BS old'!E68</f>
        <v>0</v>
      </c>
      <c r="E136" s="1332"/>
      <c r="F136" s="1332"/>
      <c r="G136" s="638"/>
      <c r="H136" s="1329">
        <f>'BS old'!G68</f>
        <v>0</v>
      </c>
      <c r="I136" s="1330"/>
      <c r="J136" s="1333"/>
    </row>
    <row r="137" spans="1:10" ht="27.95" customHeight="1" x14ac:dyDescent="0.25">
      <c r="A137" s="1349" t="s">
        <v>505</v>
      </c>
      <c r="B137" s="1457" t="s">
        <v>1593</v>
      </c>
      <c r="C137" s="1353" t="s">
        <v>626</v>
      </c>
      <c r="D137" s="1332">
        <f>'BS old'!D69</f>
        <v>0</v>
      </c>
      <c r="E137" s="1332"/>
      <c r="F137" s="1332"/>
      <c r="G137" s="1329">
        <f>'BS old'!F69</f>
        <v>0</v>
      </c>
      <c r="H137" s="1330"/>
      <c r="I137" s="1331"/>
      <c r="J137" s="636"/>
    </row>
    <row r="138" spans="1:10" ht="27.95" customHeight="1" x14ac:dyDescent="0.25">
      <c r="A138" s="1349"/>
      <c r="B138" s="1350"/>
      <c r="C138" s="1353"/>
      <c r="D138" s="1332">
        <f>'BS old'!E69</f>
        <v>0</v>
      </c>
      <c r="E138" s="1332"/>
      <c r="F138" s="1332"/>
      <c r="G138" s="638"/>
      <c r="H138" s="1329">
        <f>'BS old'!G69</f>
        <v>0</v>
      </c>
      <c r="I138" s="1330"/>
      <c r="J138" s="1333"/>
    </row>
    <row r="139" spans="1:10" ht="27.95" customHeight="1" x14ac:dyDescent="0.25">
      <c r="A139" s="1361" t="s">
        <v>627</v>
      </c>
      <c r="B139" s="1503" t="s">
        <v>1594</v>
      </c>
      <c r="C139" s="1366" t="s">
        <v>629</v>
      </c>
      <c r="D139" s="1332">
        <f>'BS old'!D70</f>
        <v>0</v>
      </c>
      <c r="E139" s="1332"/>
      <c r="F139" s="1332"/>
      <c r="G139" s="1329">
        <f>'BS old'!F70</f>
        <v>0</v>
      </c>
      <c r="H139" s="1330"/>
      <c r="I139" s="1331"/>
      <c r="J139" s="636"/>
    </row>
    <row r="140" spans="1:10" ht="27.95" customHeight="1" x14ac:dyDescent="0.25">
      <c r="A140" s="1361"/>
      <c r="B140" s="1476"/>
      <c r="C140" s="1366"/>
      <c r="D140" s="1332">
        <f>'BS old'!E70</f>
        <v>0</v>
      </c>
      <c r="E140" s="1332"/>
      <c r="F140" s="1332"/>
      <c r="G140" s="638"/>
      <c r="H140" s="1329">
        <f>'BS old'!G70</f>
        <v>0</v>
      </c>
      <c r="I140" s="1330"/>
      <c r="J140" s="1333"/>
    </row>
    <row r="141" spans="1:10" ht="27.95" customHeight="1" x14ac:dyDescent="0.25">
      <c r="A141" s="1360" t="s">
        <v>630</v>
      </c>
      <c r="B141" s="1457" t="s">
        <v>1595</v>
      </c>
      <c r="C141" s="1353" t="s">
        <v>632</v>
      </c>
      <c r="D141" s="1332">
        <f>'BS old'!D71</f>
        <v>0</v>
      </c>
      <c r="E141" s="1332"/>
      <c r="F141" s="1332"/>
      <c r="G141" s="1329">
        <f>'BS old'!F71</f>
        <v>0</v>
      </c>
      <c r="H141" s="1330"/>
      <c r="I141" s="1331"/>
      <c r="J141" s="636"/>
    </row>
    <row r="142" spans="1:10" ht="27.95" customHeight="1" x14ac:dyDescent="0.25">
      <c r="A142" s="1360"/>
      <c r="B142" s="1350"/>
      <c r="C142" s="1353"/>
      <c r="D142" s="1332">
        <f>'BS old'!E71</f>
        <v>0</v>
      </c>
      <c r="E142" s="1332"/>
      <c r="F142" s="1332"/>
      <c r="G142" s="638"/>
      <c r="H142" s="1329">
        <f>'BS old'!G71</f>
        <v>0</v>
      </c>
      <c r="I142" s="1330"/>
      <c r="J142" s="1333"/>
    </row>
    <row r="143" spans="1:10" ht="27.95" customHeight="1" x14ac:dyDescent="0.25">
      <c r="A143" s="1349" t="s">
        <v>496</v>
      </c>
      <c r="B143" s="1457" t="s">
        <v>1596</v>
      </c>
      <c r="C143" s="1353" t="s">
        <v>634</v>
      </c>
      <c r="D143" s="1332">
        <f>'BS old'!D72</f>
        <v>0</v>
      </c>
      <c r="E143" s="1332"/>
      <c r="F143" s="1332"/>
      <c r="G143" s="1329">
        <f>'BS old'!F72</f>
        <v>0</v>
      </c>
      <c r="H143" s="1330"/>
      <c r="I143" s="1331"/>
      <c r="J143" s="636"/>
    </row>
    <row r="144" spans="1:10" s="404" customFormat="1" ht="27.95" customHeight="1" x14ac:dyDescent="0.25">
      <c r="A144" s="1349"/>
      <c r="B144" s="1350"/>
      <c r="C144" s="1353"/>
      <c r="D144" s="1332">
        <f>'BS old'!E72</f>
        <v>0</v>
      </c>
      <c r="E144" s="1332"/>
      <c r="F144" s="1332"/>
      <c r="G144" s="638"/>
      <c r="H144" s="1329">
        <f>'BS old'!G72</f>
        <v>0</v>
      </c>
      <c r="I144" s="1330"/>
      <c r="J144" s="1333"/>
    </row>
    <row r="145" spans="1:10" s="404" customFormat="1" ht="27.95" customHeight="1" x14ac:dyDescent="0.25">
      <c r="A145" s="1349" t="s">
        <v>499</v>
      </c>
      <c r="B145" s="1457" t="s">
        <v>1597</v>
      </c>
      <c r="C145" s="1353" t="s">
        <v>636</v>
      </c>
      <c r="D145" s="1332">
        <f>'BS old'!D73</f>
        <v>0</v>
      </c>
      <c r="E145" s="1332"/>
      <c r="F145" s="1332"/>
      <c r="G145" s="1329">
        <f>'BS old'!F73</f>
        <v>0</v>
      </c>
      <c r="H145" s="1330"/>
      <c r="I145" s="1331"/>
      <c r="J145" s="636"/>
    </row>
    <row r="146" spans="1:10" ht="27.95" customHeight="1" x14ac:dyDescent="0.25">
      <c r="A146" s="1349"/>
      <c r="B146" s="1350"/>
      <c r="C146" s="1353"/>
      <c r="D146" s="1332">
        <f>'BS old'!E73</f>
        <v>0</v>
      </c>
      <c r="E146" s="1332"/>
      <c r="F146" s="1332"/>
      <c r="G146" s="638"/>
      <c r="H146" s="1329">
        <f>'BS old'!G73</f>
        <v>0</v>
      </c>
      <c r="I146" s="1330"/>
      <c r="J146" s="1333"/>
    </row>
    <row r="147" spans="1:10" ht="27.95" customHeight="1" x14ac:dyDescent="0.25">
      <c r="A147" s="1349" t="s">
        <v>502</v>
      </c>
      <c r="B147" s="1457" t="s">
        <v>1598</v>
      </c>
      <c r="C147" s="1353" t="s">
        <v>638</v>
      </c>
      <c r="D147" s="1332">
        <f>'BS old'!D74</f>
        <v>0</v>
      </c>
      <c r="E147" s="1332"/>
      <c r="F147" s="1332"/>
      <c r="G147" s="1329">
        <f>'BS old'!F74</f>
        <v>0</v>
      </c>
      <c r="H147" s="1330"/>
      <c r="I147" s="1331"/>
      <c r="J147" s="636"/>
    </row>
    <row r="148" spans="1:10" s="469" customFormat="1" ht="27.95" customHeight="1" x14ac:dyDescent="0.2">
      <c r="A148" s="1349"/>
      <c r="B148" s="1350"/>
      <c r="C148" s="1353"/>
      <c r="D148" s="1332">
        <f>'BS old'!E74</f>
        <v>0</v>
      </c>
      <c r="E148" s="1332"/>
      <c r="F148" s="1332"/>
      <c r="G148" s="609"/>
      <c r="H148" s="1329">
        <f>'BS old'!G74</f>
        <v>0</v>
      </c>
      <c r="I148" s="1330"/>
      <c r="J148" s="1333"/>
    </row>
    <row r="149" spans="1:10" s="469" customFormat="1" ht="30" customHeight="1" x14ac:dyDescent="0.2">
      <c r="A149" s="472" t="s">
        <v>1532</v>
      </c>
      <c r="B149" s="1344" t="s">
        <v>1599</v>
      </c>
      <c r="C149" s="1406"/>
      <c r="D149" s="1406"/>
      <c r="E149" s="1407"/>
      <c r="F149" s="471" t="s">
        <v>1534</v>
      </c>
      <c r="G149" s="1344" t="s">
        <v>1600</v>
      </c>
      <c r="H149" s="1407"/>
      <c r="I149" s="1336" t="s">
        <v>1601</v>
      </c>
      <c r="J149" s="1337"/>
    </row>
    <row r="150" spans="1:10" s="469" customFormat="1" ht="27.75" customHeight="1" x14ac:dyDescent="0.2">
      <c r="A150" s="470"/>
      <c r="B150" s="1439" t="s">
        <v>1602</v>
      </c>
      <c r="C150" s="1440"/>
      <c r="D150" s="1440"/>
      <c r="E150" s="1441"/>
      <c r="F150" s="613" t="s">
        <v>645</v>
      </c>
      <c r="G150" s="1329">
        <f>'BS old'!D81</f>
        <v>0</v>
      </c>
      <c r="H150" s="1331"/>
      <c r="I150" s="1329">
        <f>'BS old'!E81</f>
        <v>0</v>
      </c>
      <c r="J150" s="1333"/>
    </row>
    <row r="151" spans="1:10" s="469" customFormat="1" ht="27.75" customHeight="1" x14ac:dyDescent="0.2">
      <c r="A151" s="612" t="s">
        <v>487</v>
      </c>
      <c r="B151" s="1439" t="s">
        <v>1603</v>
      </c>
      <c r="C151" s="1440"/>
      <c r="D151" s="1440"/>
      <c r="E151" s="1441"/>
      <c r="F151" s="613" t="s">
        <v>647</v>
      </c>
      <c r="G151" s="1329">
        <f>'BS old'!D82</f>
        <v>0</v>
      </c>
      <c r="H151" s="1331"/>
      <c r="I151" s="1329">
        <f>'BS old'!E82</f>
        <v>0</v>
      </c>
      <c r="J151" s="1333"/>
    </row>
    <row r="152" spans="1:10" ht="27.75" customHeight="1" x14ac:dyDescent="0.25">
      <c r="A152" s="612" t="s">
        <v>490</v>
      </c>
      <c r="B152" s="1439" t="s">
        <v>1604</v>
      </c>
      <c r="C152" s="1440"/>
      <c r="D152" s="1440"/>
      <c r="E152" s="1441"/>
      <c r="F152" s="613" t="s">
        <v>649</v>
      </c>
      <c r="G152" s="1329">
        <f>'BS old'!D83</f>
        <v>0</v>
      </c>
      <c r="H152" s="1331"/>
      <c r="I152" s="1329">
        <f>'BS old'!E83</f>
        <v>0</v>
      </c>
      <c r="J152" s="1333"/>
    </row>
    <row r="153" spans="1:10" s="404" customFormat="1" ht="27.75" customHeight="1" x14ac:dyDescent="0.25">
      <c r="A153" s="615" t="s">
        <v>493</v>
      </c>
      <c r="B153" s="1430" t="s">
        <v>1605</v>
      </c>
      <c r="C153" s="1431"/>
      <c r="D153" s="1431"/>
      <c r="E153" s="1432"/>
      <c r="F153" s="610" t="s">
        <v>651</v>
      </c>
      <c r="G153" s="1329">
        <f>'BS old'!D84</f>
        <v>0</v>
      </c>
      <c r="H153" s="1331"/>
      <c r="I153" s="1329">
        <f>'BS old'!E84</f>
        <v>0</v>
      </c>
      <c r="J153" s="1333"/>
    </row>
    <row r="154" spans="1:10" s="404" customFormat="1" ht="27.75" customHeight="1" x14ac:dyDescent="0.25">
      <c r="A154" s="611" t="s">
        <v>496</v>
      </c>
      <c r="B154" s="1430" t="s">
        <v>1606</v>
      </c>
      <c r="C154" s="1431"/>
      <c r="D154" s="1431"/>
      <c r="E154" s="1432"/>
      <c r="F154" s="610" t="s">
        <v>653</v>
      </c>
      <c r="G154" s="1329">
        <f>'BS old'!D85</f>
        <v>0</v>
      </c>
      <c r="H154" s="1331"/>
      <c r="I154" s="1329">
        <f>'BS old'!E85</f>
        <v>0</v>
      </c>
      <c r="J154" s="1333"/>
    </row>
    <row r="155" spans="1:10" s="404" customFormat="1" ht="27.75" customHeight="1" x14ac:dyDescent="0.25">
      <c r="A155" s="611" t="s">
        <v>499</v>
      </c>
      <c r="B155" s="1430" t="s">
        <v>1607</v>
      </c>
      <c r="C155" s="1431"/>
      <c r="D155" s="1431"/>
      <c r="E155" s="1432"/>
      <c r="F155" s="610" t="s">
        <v>655</v>
      </c>
      <c r="G155" s="1329">
        <f>'BS old'!D86</f>
        <v>0</v>
      </c>
      <c r="H155" s="1331"/>
      <c r="I155" s="1329">
        <f>'BS old'!E86</f>
        <v>0</v>
      </c>
      <c r="J155" s="1333"/>
    </row>
    <row r="156" spans="1:10" ht="27.75" customHeight="1" x14ac:dyDescent="0.25">
      <c r="A156" s="611" t="s">
        <v>502</v>
      </c>
      <c r="B156" s="1430" t="s">
        <v>656</v>
      </c>
      <c r="C156" s="1431"/>
      <c r="D156" s="1431"/>
      <c r="E156" s="1432"/>
      <c r="F156" s="610" t="s">
        <v>657</v>
      </c>
      <c r="G156" s="1329">
        <f>'BS old'!D87</f>
        <v>0</v>
      </c>
      <c r="H156" s="1331"/>
      <c r="I156" s="1329">
        <f>'BS old'!E87</f>
        <v>0</v>
      </c>
      <c r="J156" s="1333"/>
    </row>
    <row r="157" spans="1:10" ht="27.75" customHeight="1" x14ac:dyDescent="0.25">
      <c r="A157" s="612" t="s">
        <v>514</v>
      </c>
      <c r="B157" s="1439" t="s">
        <v>1608</v>
      </c>
      <c r="C157" s="1440"/>
      <c r="D157" s="1440"/>
      <c r="E157" s="1441"/>
      <c r="F157" s="613" t="s">
        <v>659</v>
      </c>
      <c r="G157" s="1329">
        <f>'BS old'!D88</f>
        <v>0</v>
      </c>
      <c r="H157" s="1331"/>
      <c r="I157" s="1329">
        <f>'BS old'!E88</f>
        <v>0</v>
      </c>
      <c r="J157" s="1333"/>
    </row>
    <row r="158" spans="1:10" ht="27.75" customHeight="1" x14ac:dyDescent="0.25">
      <c r="A158" s="615" t="s">
        <v>517</v>
      </c>
      <c r="B158" s="1430" t="s">
        <v>1609</v>
      </c>
      <c r="C158" s="1431"/>
      <c r="D158" s="1431"/>
      <c r="E158" s="1432"/>
      <c r="F158" s="610" t="s">
        <v>661</v>
      </c>
      <c r="G158" s="1329">
        <f>'BS old'!D89</f>
        <v>0</v>
      </c>
      <c r="H158" s="1331"/>
      <c r="I158" s="1329">
        <f>'BS old'!E89</f>
        <v>0</v>
      </c>
      <c r="J158" s="1333"/>
    </row>
    <row r="159" spans="1:10" ht="27.75" customHeight="1" x14ac:dyDescent="0.25">
      <c r="A159" s="611" t="s">
        <v>496</v>
      </c>
      <c r="B159" s="1430" t="s">
        <v>1610</v>
      </c>
      <c r="C159" s="1431"/>
      <c r="D159" s="1431"/>
      <c r="E159" s="1432"/>
      <c r="F159" s="610" t="s">
        <v>663</v>
      </c>
      <c r="G159" s="1329">
        <f>'BS old'!D90</f>
        <v>0</v>
      </c>
      <c r="H159" s="1331"/>
      <c r="I159" s="1329">
        <f>'BS old'!E90</f>
        <v>0</v>
      </c>
      <c r="J159" s="1333"/>
    </row>
    <row r="160" spans="1:10" s="404" customFormat="1" ht="27.75" customHeight="1" x14ac:dyDescent="0.25">
      <c r="A160" s="611" t="s">
        <v>499</v>
      </c>
      <c r="B160" s="1430" t="s">
        <v>1611</v>
      </c>
      <c r="C160" s="1431"/>
      <c r="D160" s="1431"/>
      <c r="E160" s="1432"/>
      <c r="F160" s="610" t="s">
        <v>665</v>
      </c>
      <c r="G160" s="1329">
        <f>'BS old'!D91</f>
        <v>0</v>
      </c>
      <c r="H160" s="1331"/>
      <c r="I160" s="1329">
        <f>'BS old'!E91</f>
        <v>0</v>
      </c>
      <c r="J160" s="1333"/>
    </row>
    <row r="161" spans="1:10" ht="27.75" customHeight="1" x14ac:dyDescent="0.25">
      <c r="A161" s="611" t="s">
        <v>502</v>
      </c>
      <c r="B161" s="1430" t="s">
        <v>1612</v>
      </c>
      <c r="C161" s="1431"/>
      <c r="D161" s="1431"/>
      <c r="E161" s="1432"/>
      <c r="F161" s="610" t="s">
        <v>667</v>
      </c>
      <c r="G161" s="1329">
        <f>'BS old'!D92</f>
        <v>0</v>
      </c>
      <c r="H161" s="1331"/>
      <c r="I161" s="1329">
        <f>'BS old'!E92</f>
        <v>0</v>
      </c>
      <c r="J161" s="1333"/>
    </row>
    <row r="162" spans="1:10" ht="27.75" customHeight="1" x14ac:dyDescent="0.25">
      <c r="A162" s="611" t="s">
        <v>505</v>
      </c>
      <c r="B162" s="1430" t="s">
        <v>1613</v>
      </c>
      <c r="C162" s="1431"/>
      <c r="D162" s="1431"/>
      <c r="E162" s="1432"/>
      <c r="F162" s="610" t="s">
        <v>669</v>
      </c>
      <c r="G162" s="1329">
        <f>'BS old'!D93</f>
        <v>0</v>
      </c>
      <c r="H162" s="1331"/>
      <c r="I162" s="1329">
        <f>'BS old'!E93</f>
        <v>0</v>
      </c>
      <c r="J162" s="1333"/>
    </row>
    <row r="163" spans="1:10" ht="27.75" customHeight="1" x14ac:dyDescent="0.25">
      <c r="A163" s="611" t="s">
        <v>508</v>
      </c>
      <c r="B163" s="1430" t="s">
        <v>1614</v>
      </c>
      <c r="C163" s="1431"/>
      <c r="D163" s="1431"/>
      <c r="E163" s="1432"/>
      <c r="F163" s="610" t="s">
        <v>671</v>
      </c>
      <c r="G163" s="1329">
        <f>'BS old'!D94</f>
        <v>0</v>
      </c>
      <c r="H163" s="1331"/>
      <c r="I163" s="1329">
        <f>'BS old'!E94</f>
        <v>0</v>
      </c>
      <c r="J163" s="1333"/>
    </row>
    <row r="164" spans="1:10" ht="27.75" customHeight="1" x14ac:dyDescent="0.25">
      <c r="A164" s="612" t="s">
        <v>538</v>
      </c>
      <c r="B164" s="1439" t="s">
        <v>1615</v>
      </c>
      <c r="C164" s="1440"/>
      <c r="D164" s="1440"/>
      <c r="E164" s="1441"/>
      <c r="F164" s="613" t="s">
        <v>673</v>
      </c>
      <c r="G164" s="1329">
        <f>'BS old'!D95</f>
        <v>0</v>
      </c>
      <c r="H164" s="1331"/>
      <c r="I164" s="1329">
        <f>'BS old'!E95</f>
        <v>0</v>
      </c>
      <c r="J164" s="1333"/>
    </row>
    <row r="165" spans="1:10" ht="27.75" customHeight="1" x14ac:dyDescent="0.25">
      <c r="A165" s="611" t="s">
        <v>541</v>
      </c>
      <c r="B165" s="1430" t="s">
        <v>1616</v>
      </c>
      <c r="C165" s="1431"/>
      <c r="D165" s="1431"/>
      <c r="E165" s="1432"/>
      <c r="F165" s="610" t="s">
        <v>675</v>
      </c>
      <c r="G165" s="1329">
        <f>'BS old'!D96</f>
        <v>0</v>
      </c>
      <c r="H165" s="1331"/>
      <c r="I165" s="1329">
        <f>'BS old'!E96</f>
        <v>0</v>
      </c>
      <c r="J165" s="1333"/>
    </row>
    <row r="166" spans="1:10" ht="27.75" customHeight="1" x14ac:dyDescent="0.25">
      <c r="A166" s="611" t="s">
        <v>496</v>
      </c>
      <c r="B166" s="1430" t="s">
        <v>1617</v>
      </c>
      <c r="C166" s="1431"/>
      <c r="D166" s="1431"/>
      <c r="E166" s="1432"/>
      <c r="F166" s="610" t="s">
        <v>677</v>
      </c>
      <c r="G166" s="1329">
        <f>'BS old'!D97</f>
        <v>0</v>
      </c>
      <c r="H166" s="1331"/>
      <c r="I166" s="1329">
        <f>'BS old'!E97</f>
        <v>0</v>
      </c>
      <c r="J166" s="1333"/>
    </row>
    <row r="167" spans="1:10" s="404" customFormat="1" ht="27.75" customHeight="1" x14ac:dyDescent="0.25">
      <c r="A167" s="611" t="s">
        <v>499</v>
      </c>
      <c r="B167" s="1430" t="s">
        <v>1618</v>
      </c>
      <c r="C167" s="1431"/>
      <c r="D167" s="1431"/>
      <c r="E167" s="1432"/>
      <c r="F167" s="610" t="s">
        <v>679</v>
      </c>
      <c r="G167" s="1329">
        <f>'BS old'!D98</f>
        <v>0</v>
      </c>
      <c r="H167" s="1331"/>
      <c r="I167" s="1329">
        <f>'BS old'!E98</f>
        <v>0</v>
      </c>
      <c r="J167" s="1333"/>
    </row>
    <row r="168" spans="1:10" ht="27.75" customHeight="1" x14ac:dyDescent="0.25">
      <c r="A168" s="612" t="s">
        <v>680</v>
      </c>
      <c r="B168" s="1439" t="s">
        <v>1619</v>
      </c>
      <c r="C168" s="1440"/>
      <c r="D168" s="1440"/>
      <c r="E168" s="1441"/>
      <c r="F168" s="613" t="s">
        <v>682</v>
      </c>
      <c r="G168" s="1329">
        <f>'BS old'!D99</f>
        <v>0</v>
      </c>
      <c r="H168" s="1331"/>
      <c r="I168" s="1329">
        <f>'BS old'!E99</f>
        <v>0</v>
      </c>
      <c r="J168" s="1333"/>
    </row>
    <row r="169" spans="1:10" ht="27.75" customHeight="1" x14ac:dyDescent="0.25">
      <c r="A169" s="468" t="s">
        <v>683</v>
      </c>
      <c r="B169" s="1430" t="s">
        <v>1620</v>
      </c>
      <c r="C169" s="1431"/>
      <c r="D169" s="1431"/>
      <c r="E169" s="1432"/>
      <c r="F169" s="610" t="s">
        <v>685</v>
      </c>
      <c r="G169" s="1329">
        <f>'BS old'!D100</f>
        <v>0</v>
      </c>
      <c r="H169" s="1331"/>
      <c r="I169" s="1329">
        <f>'BS old'!E100</f>
        <v>0</v>
      </c>
      <c r="J169" s="1333"/>
    </row>
    <row r="170" spans="1:10" ht="27.75" customHeight="1" x14ac:dyDescent="0.25">
      <c r="A170" s="611" t="s">
        <v>496</v>
      </c>
      <c r="B170" s="1430" t="s">
        <v>1621</v>
      </c>
      <c r="C170" s="1431"/>
      <c r="D170" s="1431"/>
      <c r="E170" s="1432"/>
      <c r="F170" s="610" t="s">
        <v>687</v>
      </c>
      <c r="G170" s="1329">
        <f>'BS old'!D101</f>
        <v>0</v>
      </c>
      <c r="H170" s="1331"/>
      <c r="I170" s="1329">
        <f>'BS old'!E101</f>
        <v>0</v>
      </c>
      <c r="J170" s="1333"/>
    </row>
    <row r="171" spans="1:10" s="404" customFormat="1" ht="31.5" customHeight="1" x14ac:dyDescent="0.25">
      <c r="A171" s="612" t="s">
        <v>688</v>
      </c>
      <c r="B171" s="1439" t="s">
        <v>1622</v>
      </c>
      <c r="C171" s="1440"/>
      <c r="D171" s="1440"/>
      <c r="E171" s="1441"/>
      <c r="F171" s="613" t="s">
        <v>690</v>
      </c>
      <c r="G171" s="1329">
        <f>'BS old'!D102</f>
        <v>0</v>
      </c>
      <c r="H171" s="1331"/>
      <c r="I171" s="1329">
        <f>'BS old'!E102</f>
        <v>0</v>
      </c>
      <c r="J171" s="1333"/>
    </row>
    <row r="172" spans="1:10" ht="27.75" customHeight="1" x14ac:dyDescent="0.25">
      <c r="A172" s="612" t="s">
        <v>558</v>
      </c>
      <c r="B172" s="1439" t="s">
        <v>1623</v>
      </c>
      <c r="C172" s="1440"/>
      <c r="D172" s="1440"/>
      <c r="E172" s="1441"/>
      <c r="F172" s="613" t="s">
        <v>692</v>
      </c>
      <c r="G172" s="1329">
        <f>'BS old'!D103</f>
        <v>0</v>
      </c>
      <c r="H172" s="1331"/>
      <c r="I172" s="1329">
        <f>'BS old'!E103</f>
        <v>0</v>
      </c>
      <c r="J172" s="1333"/>
    </row>
    <row r="173" spans="1:10" ht="27.75" customHeight="1" x14ac:dyDescent="0.25">
      <c r="A173" s="612" t="s">
        <v>561</v>
      </c>
      <c r="B173" s="1439" t="s">
        <v>1624</v>
      </c>
      <c r="C173" s="1440"/>
      <c r="D173" s="1440"/>
      <c r="E173" s="1441"/>
      <c r="F173" s="613" t="s">
        <v>694</v>
      </c>
      <c r="G173" s="1329">
        <f>'BS old'!D104</f>
        <v>0</v>
      </c>
      <c r="H173" s="1331"/>
      <c r="I173" s="1329">
        <f>'BS old'!E104</f>
        <v>0</v>
      </c>
      <c r="J173" s="1333"/>
    </row>
    <row r="174" spans="1:10" s="404" customFormat="1" ht="27.75" customHeight="1" x14ac:dyDescent="0.25">
      <c r="A174" s="615" t="s">
        <v>564</v>
      </c>
      <c r="B174" s="1430" t="s">
        <v>1625</v>
      </c>
      <c r="C174" s="1431"/>
      <c r="D174" s="1431"/>
      <c r="E174" s="1432"/>
      <c r="F174" s="610" t="s">
        <v>696</v>
      </c>
      <c r="G174" s="1329">
        <f>'BS old'!D105</f>
        <v>0</v>
      </c>
      <c r="H174" s="1331"/>
      <c r="I174" s="1329">
        <f>'BS old'!E105</f>
        <v>0</v>
      </c>
      <c r="J174" s="1333"/>
    </row>
    <row r="175" spans="1:10" s="404" customFormat="1" ht="27.75" customHeight="1" x14ac:dyDescent="0.25">
      <c r="A175" s="611" t="s">
        <v>496</v>
      </c>
      <c r="B175" s="1430" t="s">
        <v>1626</v>
      </c>
      <c r="C175" s="1431"/>
      <c r="D175" s="1431"/>
      <c r="E175" s="1432"/>
      <c r="F175" s="610" t="s">
        <v>698</v>
      </c>
      <c r="G175" s="1329">
        <f>'BS old'!D106</f>
        <v>0</v>
      </c>
      <c r="H175" s="1331"/>
      <c r="I175" s="1329">
        <f>'BS old'!E106</f>
        <v>0</v>
      </c>
      <c r="J175" s="1333"/>
    </row>
    <row r="176" spans="1:10" s="404" customFormat="1" ht="27.75" customHeight="1" x14ac:dyDescent="0.25">
      <c r="A176" s="611" t="s">
        <v>499</v>
      </c>
      <c r="B176" s="1430" t="s">
        <v>1627</v>
      </c>
      <c r="C176" s="1431"/>
      <c r="D176" s="1431"/>
      <c r="E176" s="1432"/>
      <c r="F176" s="610" t="s">
        <v>700</v>
      </c>
      <c r="G176" s="1329">
        <f>'BS old'!D107</f>
        <v>0</v>
      </c>
      <c r="H176" s="1331"/>
      <c r="I176" s="1329">
        <f>'BS old'!E107</f>
        <v>0</v>
      </c>
      <c r="J176" s="1333"/>
    </row>
    <row r="177" spans="1:10" ht="27.75" customHeight="1" x14ac:dyDescent="0.25">
      <c r="A177" s="611" t="s">
        <v>502</v>
      </c>
      <c r="B177" s="1430" t="s">
        <v>1628</v>
      </c>
      <c r="C177" s="1431"/>
      <c r="D177" s="1431"/>
      <c r="E177" s="1432"/>
      <c r="F177" s="610" t="s">
        <v>702</v>
      </c>
      <c r="G177" s="1329">
        <f>'BS old'!D108</f>
        <v>0</v>
      </c>
      <c r="H177" s="1331"/>
      <c r="I177" s="1329">
        <f>'BS old'!E108</f>
        <v>0</v>
      </c>
      <c r="J177" s="1333"/>
    </row>
    <row r="178" spans="1:10" ht="25.5" customHeight="1" thickBot="1" x14ac:dyDescent="0.3">
      <c r="A178" s="466" t="s">
        <v>577</v>
      </c>
      <c r="B178" s="1509" t="s">
        <v>1629</v>
      </c>
      <c r="C178" s="1510"/>
      <c r="D178" s="1510"/>
      <c r="E178" s="1511"/>
      <c r="F178" s="465" t="s">
        <v>704</v>
      </c>
      <c r="G178" s="1436">
        <f>'BS old'!D109</f>
        <v>0</v>
      </c>
      <c r="H178" s="1437"/>
      <c r="I178" s="1436">
        <f>'BS old'!E109</f>
        <v>0</v>
      </c>
      <c r="J178" s="1438"/>
    </row>
    <row r="179" spans="1:10" ht="30" customHeight="1" x14ac:dyDescent="0.15">
      <c r="A179" s="472" t="s">
        <v>1532</v>
      </c>
      <c r="B179" s="1344" t="s">
        <v>1599</v>
      </c>
      <c r="C179" s="1406"/>
      <c r="D179" s="1406"/>
      <c r="E179" s="1407"/>
      <c r="F179" s="471" t="s">
        <v>1534</v>
      </c>
      <c r="G179" s="1344" t="s">
        <v>1600</v>
      </c>
      <c r="H179" s="1407"/>
      <c r="I179" s="1336" t="s">
        <v>1601</v>
      </c>
      <c r="J179" s="1337"/>
    </row>
    <row r="180" spans="1:10" ht="27.75" customHeight="1" x14ac:dyDescent="0.25">
      <c r="A180" s="615" t="s">
        <v>580</v>
      </c>
      <c r="B180" s="1430" t="s">
        <v>1630</v>
      </c>
      <c r="C180" s="1431"/>
      <c r="D180" s="1431"/>
      <c r="E180" s="1432"/>
      <c r="F180" s="610" t="s">
        <v>706</v>
      </c>
      <c r="G180" s="1329">
        <f>'BS old'!D110</f>
        <v>0</v>
      </c>
      <c r="H180" s="1331"/>
      <c r="I180" s="1329">
        <f>'BS old'!E110</f>
        <v>0</v>
      </c>
      <c r="J180" s="1333"/>
    </row>
    <row r="181" spans="1:10" ht="27.75" customHeight="1" x14ac:dyDescent="0.25">
      <c r="A181" s="611" t="s">
        <v>496</v>
      </c>
      <c r="B181" s="1351" t="s">
        <v>1577</v>
      </c>
      <c r="C181" s="1390"/>
      <c r="D181" s="1390"/>
      <c r="E181" s="1390"/>
      <c r="F181" s="610" t="s">
        <v>707</v>
      </c>
      <c r="G181" s="1329">
        <f>'BS old'!D111</f>
        <v>0</v>
      </c>
      <c r="H181" s="1331"/>
      <c r="I181" s="1329">
        <f>'BS old'!E111</f>
        <v>0</v>
      </c>
      <c r="J181" s="1333"/>
    </row>
    <row r="182" spans="1:10" s="404" customFormat="1" ht="27.75" customHeight="1" x14ac:dyDescent="0.25">
      <c r="A182" s="611" t="s">
        <v>499</v>
      </c>
      <c r="B182" s="1430" t="s">
        <v>1631</v>
      </c>
      <c r="C182" s="1431"/>
      <c r="D182" s="1431"/>
      <c r="E182" s="1432"/>
      <c r="F182" s="610" t="s">
        <v>709</v>
      </c>
      <c r="G182" s="1329">
        <f>'BS old'!D112</f>
        <v>0</v>
      </c>
      <c r="H182" s="1331"/>
      <c r="I182" s="1329">
        <f>'BS old'!E112</f>
        <v>0</v>
      </c>
      <c r="J182" s="1333"/>
    </row>
    <row r="183" spans="1:10" ht="27.75" customHeight="1" x14ac:dyDescent="0.25">
      <c r="A183" s="611" t="s">
        <v>502</v>
      </c>
      <c r="B183" s="1430" t="s">
        <v>1632</v>
      </c>
      <c r="C183" s="1431"/>
      <c r="D183" s="1431"/>
      <c r="E183" s="1432"/>
      <c r="F183" s="610" t="s">
        <v>711</v>
      </c>
      <c r="G183" s="1329">
        <f>'BS old'!D113</f>
        <v>0</v>
      </c>
      <c r="H183" s="1331"/>
      <c r="I183" s="1329">
        <f>'BS old'!E113</f>
        <v>0</v>
      </c>
      <c r="J183" s="1333"/>
    </row>
    <row r="184" spans="1:10" ht="27.75" customHeight="1" x14ac:dyDescent="0.25">
      <c r="A184" s="611" t="s">
        <v>505</v>
      </c>
      <c r="B184" s="1430" t="s">
        <v>1633</v>
      </c>
      <c r="C184" s="1431"/>
      <c r="D184" s="1431"/>
      <c r="E184" s="1432"/>
      <c r="F184" s="610" t="s">
        <v>713</v>
      </c>
      <c r="G184" s="1329">
        <f>'BS old'!D114</f>
        <v>0</v>
      </c>
      <c r="H184" s="1331"/>
      <c r="I184" s="1329">
        <f>'BS old'!E114</f>
        <v>0</v>
      </c>
      <c r="J184" s="1333"/>
    </row>
    <row r="185" spans="1:10" ht="27.75" customHeight="1" x14ac:dyDescent="0.25">
      <c r="A185" s="611" t="s">
        <v>508</v>
      </c>
      <c r="B185" s="1430" t="s">
        <v>1634</v>
      </c>
      <c r="C185" s="1431"/>
      <c r="D185" s="1431"/>
      <c r="E185" s="1432"/>
      <c r="F185" s="610" t="s">
        <v>715</v>
      </c>
      <c r="G185" s="1329">
        <f>'BS old'!D115</f>
        <v>0</v>
      </c>
      <c r="H185" s="1331"/>
      <c r="I185" s="1329">
        <f>'BS old'!E115</f>
        <v>0</v>
      </c>
      <c r="J185" s="1333"/>
    </row>
    <row r="186" spans="1:10" ht="27.75" customHeight="1" x14ac:dyDescent="0.25">
      <c r="A186" s="611" t="s">
        <v>511</v>
      </c>
      <c r="B186" s="1430" t="s">
        <v>1635</v>
      </c>
      <c r="C186" s="1431"/>
      <c r="D186" s="1431"/>
      <c r="E186" s="1432"/>
      <c r="F186" s="610" t="s">
        <v>717</v>
      </c>
      <c r="G186" s="1329">
        <f>'BS old'!D116</f>
        <v>0</v>
      </c>
      <c r="H186" s="1331"/>
      <c r="I186" s="1329">
        <f>'BS old'!E116</f>
        <v>0</v>
      </c>
      <c r="J186" s="1333"/>
    </row>
    <row r="187" spans="1:10" ht="27.75" customHeight="1" x14ac:dyDescent="0.25">
      <c r="A187" s="611" t="s">
        <v>532</v>
      </c>
      <c r="B187" s="1430" t="s">
        <v>1636</v>
      </c>
      <c r="C187" s="1431"/>
      <c r="D187" s="1431"/>
      <c r="E187" s="1432"/>
      <c r="F187" s="610" t="s">
        <v>719</v>
      </c>
      <c r="G187" s="1329">
        <f>'BS old'!D117</f>
        <v>0</v>
      </c>
      <c r="H187" s="1331"/>
      <c r="I187" s="1329">
        <f>'BS old'!E117</f>
        <v>0</v>
      </c>
      <c r="J187" s="1333"/>
    </row>
    <row r="188" spans="1:10" ht="27.75" customHeight="1" x14ac:dyDescent="0.25">
      <c r="A188" s="611" t="s">
        <v>535</v>
      </c>
      <c r="B188" s="1430" t="s">
        <v>1637</v>
      </c>
      <c r="C188" s="1431"/>
      <c r="D188" s="1431"/>
      <c r="E188" s="1432"/>
      <c r="F188" s="610" t="s">
        <v>721</v>
      </c>
      <c r="G188" s="1329">
        <f>'BS old'!D118</f>
        <v>0</v>
      </c>
      <c r="H188" s="1331"/>
      <c r="I188" s="1329">
        <f>'BS old'!E118</f>
        <v>0</v>
      </c>
      <c r="J188" s="1333"/>
    </row>
    <row r="189" spans="1:10" ht="27.75" customHeight="1" x14ac:dyDescent="0.25">
      <c r="A189" s="611" t="s">
        <v>722</v>
      </c>
      <c r="B189" s="1430" t="s">
        <v>1638</v>
      </c>
      <c r="C189" s="1431"/>
      <c r="D189" s="1431"/>
      <c r="E189" s="1432"/>
      <c r="F189" s="610" t="s">
        <v>724</v>
      </c>
      <c r="G189" s="1329">
        <f>'BS old'!D119</f>
        <v>0</v>
      </c>
      <c r="H189" s="1331"/>
      <c r="I189" s="1329">
        <f>'BS old'!E119</f>
        <v>0</v>
      </c>
      <c r="J189" s="1333"/>
    </row>
    <row r="190" spans="1:10" ht="27.75" customHeight="1" x14ac:dyDescent="0.25">
      <c r="A190" s="611" t="s">
        <v>725</v>
      </c>
      <c r="B190" s="1430" t="s">
        <v>1639</v>
      </c>
      <c r="C190" s="1431"/>
      <c r="D190" s="1431"/>
      <c r="E190" s="1432"/>
      <c r="F190" s="610" t="s">
        <v>727</v>
      </c>
      <c r="G190" s="1329">
        <f>'BS old'!D120</f>
        <v>0</v>
      </c>
      <c r="H190" s="1331"/>
      <c r="I190" s="1329">
        <f>'BS old'!E120</f>
        <v>0</v>
      </c>
      <c r="J190" s="1333"/>
    </row>
    <row r="191" spans="1:10" ht="27.75" customHeight="1" x14ac:dyDescent="0.25">
      <c r="A191" s="612" t="s">
        <v>595</v>
      </c>
      <c r="B191" s="1439" t="s">
        <v>1640</v>
      </c>
      <c r="C191" s="1440"/>
      <c r="D191" s="1440"/>
      <c r="E191" s="1441"/>
      <c r="F191" s="610" t="s">
        <v>729</v>
      </c>
      <c r="G191" s="1329">
        <f>'BS old'!D121</f>
        <v>0</v>
      </c>
      <c r="H191" s="1331"/>
      <c r="I191" s="1329">
        <f>'BS old'!E121</f>
        <v>0</v>
      </c>
      <c r="J191" s="1333"/>
    </row>
    <row r="192" spans="1:10" ht="27.75" customHeight="1" x14ac:dyDescent="0.25">
      <c r="A192" s="611" t="s">
        <v>598</v>
      </c>
      <c r="B192" s="1430" t="s">
        <v>1641</v>
      </c>
      <c r="C192" s="1431"/>
      <c r="D192" s="1431"/>
      <c r="E192" s="1432"/>
      <c r="F192" s="610" t="s">
        <v>731</v>
      </c>
      <c r="G192" s="1329">
        <f>'BS old'!D122</f>
        <v>0</v>
      </c>
      <c r="H192" s="1331"/>
      <c r="I192" s="1329">
        <f>'BS old'!E122</f>
        <v>0</v>
      </c>
      <c r="J192" s="1333"/>
    </row>
    <row r="193" spans="1:10" ht="27.75" customHeight="1" x14ac:dyDescent="0.25">
      <c r="A193" s="611" t="s">
        <v>496</v>
      </c>
      <c r="B193" s="1351" t="s">
        <v>1577</v>
      </c>
      <c r="C193" s="1390"/>
      <c r="D193" s="1390"/>
      <c r="E193" s="1390"/>
      <c r="F193" s="610" t="s">
        <v>732</v>
      </c>
      <c r="G193" s="1329">
        <f>'BS old'!D123</f>
        <v>0</v>
      </c>
      <c r="H193" s="1331"/>
      <c r="I193" s="1329">
        <f>'BS old'!E123</f>
        <v>0</v>
      </c>
      <c r="J193" s="1333"/>
    </row>
    <row r="194" spans="1:10" ht="27.75" customHeight="1" x14ac:dyDescent="0.25">
      <c r="A194" s="611" t="s">
        <v>499</v>
      </c>
      <c r="B194" s="1430" t="s">
        <v>1642</v>
      </c>
      <c r="C194" s="1431"/>
      <c r="D194" s="1431"/>
      <c r="E194" s="1432"/>
      <c r="F194" s="610" t="s">
        <v>734</v>
      </c>
      <c r="G194" s="1329">
        <f>'BS old'!D124</f>
        <v>0</v>
      </c>
      <c r="H194" s="1331"/>
      <c r="I194" s="1329">
        <f>'BS old'!E124</f>
        <v>0</v>
      </c>
      <c r="J194" s="1333"/>
    </row>
    <row r="195" spans="1:10" s="404" customFormat="1" ht="27.75" customHeight="1" x14ac:dyDescent="0.25">
      <c r="A195" s="611" t="s">
        <v>502</v>
      </c>
      <c r="B195" s="1430" t="s">
        <v>1643</v>
      </c>
      <c r="C195" s="1431"/>
      <c r="D195" s="1431"/>
      <c r="E195" s="1432"/>
      <c r="F195" s="610" t="s">
        <v>736</v>
      </c>
      <c r="G195" s="1329">
        <f>'BS old'!D125</f>
        <v>0</v>
      </c>
      <c r="H195" s="1331"/>
      <c r="I195" s="1329">
        <f>'BS old'!E125</f>
        <v>0</v>
      </c>
      <c r="J195" s="1333"/>
    </row>
    <row r="196" spans="1:10" ht="27.75" customHeight="1" x14ac:dyDescent="0.25">
      <c r="A196" s="611" t="s">
        <v>505</v>
      </c>
      <c r="B196" s="1430" t="s">
        <v>1644</v>
      </c>
      <c r="C196" s="1431"/>
      <c r="D196" s="1431"/>
      <c r="E196" s="1432"/>
      <c r="F196" s="610" t="s">
        <v>738</v>
      </c>
      <c r="G196" s="1329">
        <f>'BS old'!D126</f>
        <v>0</v>
      </c>
      <c r="H196" s="1331"/>
      <c r="I196" s="1329">
        <f>'BS old'!E126</f>
        <v>0</v>
      </c>
      <c r="J196" s="1333"/>
    </row>
    <row r="197" spans="1:10" ht="28.5" customHeight="1" x14ac:dyDescent="0.25">
      <c r="A197" s="611" t="s">
        <v>508</v>
      </c>
      <c r="B197" s="1430" t="s">
        <v>1645</v>
      </c>
      <c r="C197" s="1431"/>
      <c r="D197" s="1431"/>
      <c r="E197" s="1432"/>
      <c r="F197" s="610" t="s">
        <v>740</v>
      </c>
      <c r="G197" s="1329">
        <f>'BS old'!D127</f>
        <v>0</v>
      </c>
      <c r="H197" s="1331"/>
      <c r="I197" s="1329">
        <f>'BS old'!E127</f>
        <v>0</v>
      </c>
      <c r="J197" s="1333"/>
    </row>
    <row r="198" spans="1:10" ht="27.75" customHeight="1" x14ac:dyDescent="0.25">
      <c r="A198" s="611" t="s">
        <v>511</v>
      </c>
      <c r="B198" s="1430" t="s">
        <v>1646</v>
      </c>
      <c r="C198" s="1431"/>
      <c r="D198" s="1431"/>
      <c r="E198" s="1432"/>
      <c r="F198" s="610" t="s">
        <v>742</v>
      </c>
      <c r="G198" s="1329">
        <f>'BS old'!D128</f>
        <v>0</v>
      </c>
      <c r="H198" s="1331"/>
      <c r="I198" s="1329">
        <f>'BS old'!E128</f>
        <v>0</v>
      </c>
      <c r="J198" s="1333"/>
    </row>
    <row r="199" spans="1:10" ht="27.75" customHeight="1" x14ac:dyDescent="0.25">
      <c r="A199" s="611" t="s">
        <v>532</v>
      </c>
      <c r="B199" s="1430" t="s">
        <v>1647</v>
      </c>
      <c r="C199" s="1431"/>
      <c r="D199" s="1431"/>
      <c r="E199" s="1432"/>
      <c r="F199" s="610" t="s">
        <v>744</v>
      </c>
      <c r="G199" s="1329">
        <f>'BS old'!D129</f>
        <v>0</v>
      </c>
      <c r="H199" s="1331"/>
      <c r="I199" s="1329">
        <f>'BS old'!E129</f>
        <v>0</v>
      </c>
      <c r="J199" s="1333"/>
    </row>
    <row r="200" spans="1:10" ht="27.75" customHeight="1" x14ac:dyDescent="0.25">
      <c r="A200" s="611" t="s">
        <v>535</v>
      </c>
      <c r="B200" s="1430" t="s">
        <v>1648</v>
      </c>
      <c r="C200" s="1431"/>
      <c r="D200" s="1431"/>
      <c r="E200" s="1432"/>
      <c r="F200" s="610" t="s">
        <v>746</v>
      </c>
      <c r="G200" s="1329">
        <f>'BS old'!D130</f>
        <v>0</v>
      </c>
      <c r="H200" s="1331"/>
      <c r="I200" s="1329">
        <f>'BS old'!E130</f>
        <v>0</v>
      </c>
      <c r="J200" s="1333"/>
    </row>
    <row r="201" spans="1:10" ht="27.75" customHeight="1" x14ac:dyDescent="0.25">
      <c r="A201" s="611" t="s">
        <v>722</v>
      </c>
      <c r="B201" s="1430" t="s">
        <v>1649</v>
      </c>
      <c r="C201" s="1431"/>
      <c r="D201" s="1431"/>
      <c r="E201" s="1432"/>
      <c r="F201" s="610" t="s">
        <v>748</v>
      </c>
      <c r="G201" s="1329">
        <f>'BS old'!D131</f>
        <v>0</v>
      </c>
      <c r="H201" s="1331"/>
      <c r="I201" s="1329">
        <f>'BS old'!E131</f>
        <v>0</v>
      </c>
      <c r="J201" s="1333"/>
    </row>
    <row r="202" spans="1:10" ht="27.75" customHeight="1" x14ac:dyDescent="0.25">
      <c r="A202" s="612" t="s">
        <v>613</v>
      </c>
      <c r="B202" s="1439" t="s">
        <v>1650</v>
      </c>
      <c r="C202" s="1440"/>
      <c r="D202" s="1440"/>
      <c r="E202" s="1441"/>
      <c r="F202" s="610" t="s">
        <v>750</v>
      </c>
      <c r="G202" s="1329">
        <f>'BS old'!D132</f>
        <v>0</v>
      </c>
      <c r="H202" s="1331"/>
      <c r="I202" s="1329">
        <f>'BS old'!E132</f>
        <v>0</v>
      </c>
      <c r="J202" s="1333"/>
    </row>
    <row r="203" spans="1:10" ht="27.75" customHeight="1" x14ac:dyDescent="0.25">
      <c r="A203" s="614" t="s">
        <v>751</v>
      </c>
      <c r="B203" s="1439" t="s">
        <v>1651</v>
      </c>
      <c r="C203" s="1440"/>
      <c r="D203" s="1440"/>
      <c r="E203" s="1441"/>
      <c r="F203" s="610" t="s">
        <v>753</v>
      </c>
      <c r="G203" s="1329">
        <f>'BS old'!D133</f>
        <v>0</v>
      </c>
      <c r="H203" s="1331"/>
      <c r="I203" s="1329">
        <f>'BS old'!E133</f>
        <v>0</v>
      </c>
      <c r="J203" s="1333"/>
    </row>
    <row r="204" spans="1:10" ht="27.75" customHeight="1" x14ac:dyDescent="0.25">
      <c r="A204" s="611" t="s">
        <v>754</v>
      </c>
      <c r="B204" s="1430" t="s">
        <v>1652</v>
      </c>
      <c r="C204" s="1431"/>
      <c r="D204" s="1431"/>
      <c r="E204" s="1432"/>
      <c r="F204" s="610" t="s">
        <v>756</v>
      </c>
      <c r="G204" s="1329">
        <f>'BS old'!D134</f>
        <v>0</v>
      </c>
      <c r="H204" s="1331"/>
      <c r="I204" s="1329">
        <f>'BS old'!E134</f>
        <v>0</v>
      </c>
      <c r="J204" s="1333"/>
    </row>
    <row r="205" spans="1:10" s="404" customFormat="1" ht="27.75" customHeight="1" x14ac:dyDescent="0.25">
      <c r="A205" s="611" t="s">
        <v>496</v>
      </c>
      <c r="B205" s="1430" t="s">
        <v>1653</v>
      </c>
      <c r="C205" s="1431"/>
      <c r="D205" s="1431"/>
      <c r="E205" s="1432"/>
      <c r="F205" s="610" t="s">
        <v>758</v>
      </c>
      <c r="G205" s="1329">
        <f>'BS old'!D135</f>
        <v>0</v>
      </c>
      <c r="H205" s="1331"/>
      <c r="I205" s="1329">
        <f>'BS old'!E135</f>
        <v>0</v>
      </c>
      <c r="J205" s="1333"/>
    </row>
    <row r="206" spans="1:10" ht="27.75" customHeight="1" x14ac:dyDescent="0.25">
      <c r="A206" s="612" t="s">
        <v>627</v>
      </c>
      <c r="B206" s="1439" t="s">
        <v>1654</v>
      </c>
      <c r="C206" s="1440"/>
      <c r="D206" s="1440"/>
      <c r="E206" s="1441"/>
      <c r="F206" s="610" t="s">
        <v>760</v>
      </c>
      <c r="G206" s="1329">
        <f>'BS old'!D136</f>
        <v>0</v>
      </c>
      <c r="H206" s="1331"/>
      <c r="I206" s="1329">
        <f>'BS old'!E136</f>
        <v>0</v>
      </c>
      <c r="J206" s="1333"/>
    </row>
    <row r="207" spans="1:10" ht="27.75" customHeight="1" x14ac:dyDescent="0.25">
      <c r="A207" s="615" t="s">
        <v>630</v>
      </c>
      <c r="B207" s="1430" t="s">
        <v>1655</v>
      </c>
      <c r="C207" s="1431"/>
      <c r="D207" s="1431"/>
      <c r="E207" s="1432"/>
      <c r="F207" s="610" t="s">
        <v>762</v>
      </c>
      <c r="G207" s="1329">
        <f>'BS old'!D137</f>
        <v>0</v>
      </c>
      <c r="H207" s="1331"/>
      <c r="I207" s="1329">
        <f>'BS old'!E137</f>
        <v>0</v>
      </c>
      <c r="J207" s="1333"/>
    </row>
    <row r="208" spans="1:10" ht="27.75" customHeight="1" x14ac:dyDescent="0.25">
      <c r="A208" s="611" t="s">
        <v>496</v>
      </c>
      <c r="B208" s="1430" t="s">
        <v>1656</v>
      </c>
      <c r="C208" s="1431"/>
      <c r="D208" s="1431"/>
      <c r="E208" s="1432"/>
      <c r="F208" s="610" t="s">
        <v>764</v>
      </c>
      <c r="G208" s="1329">
        <f>'BS old'!D138</f>
        <v>0</v>
      </c>
      <c r="H208" s="1331"/>
      <c r="I208" s="1329">
        <f>'BS old'!E138</f>
        <v>0</v>
      </c>
      <c r="J208" s="1333"/>
    </row>
    <row r="209" spans="1:10" s="404" customFormat="1" ht="27.75" customHeight="1" x14ac:dyDescent="0.25">
      <c r="A209" s="611" t="s">
        <v>499</v>
      </c>
      <c r="B209" s="1430" t="s">
        <v>1657</v>
      </c>
      <c r="C209" s="1431"/>
      <c r="D209" s="1431"/>
      <c r="E209" s="1432"/>
      <c r="F209" s="610" t="s">
        <v>766</v>
      </c>
      <c r="G209" s="1329">
        <f>'BS old'!D139</f>
        <v>0</v>
      </c>
      <c r="H209" s="1331"/>
      <c r="I209" s="1329">
        <f>'BS old'!E139</f>
        <v>0</v>
      </c>
      <c r="J209" s="1333"/>
    </row>
    <row r="210" spans="1:10" ht="27.75" customHeight="1" thickBot="1" x14ac:dyDescent="0.3">
      <c r="A210" s="458" t="s">
        <v>502</v>
      </c>
      <c r="B210" s="1433" t="s">
        <v>1658</v>
      </c>
      <c r="C210" s="1434"/>
      <c r="D210" s="1434"/>
      <c r="E210" s="1435"/>
      <c r="F210" s="610" t="s">
        <v>768</v>
      </c>
      <c r="G210" s="1436">
        <f>'BS old'!D140</f>
        <v>0</v>
      </c>
      <c r="H210" s="1437"/>
      <c r="I210" s="1436">
        <f>'BS old'!E140</f>
        <v>0</v>
      </c>
      <c r="J210" s="1438"/>
    </row>
    <row r="211" spans="1:10" ht="24.75" customHeight="1" x14ac:dyDescent="0.25"/>
    <row r="212" spans="1:10" ht="24.75" customHeight="1" x14ac:dyDescent="0.25"/>
    <row r="213" spans="1:10" ht="24.75" customHeight="1" x14ac:dyDescent="0.25"/>
  </sheetData>
  <mergeCells count="692">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30"/>
    <mergeCell ref="E130:F130"/>
    <mergeCell ref="I130:J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6"/>
    <mergeCell ref="E66:F66"/>
    <mergeCell ref="I66:J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5"/>
    <mergeCell ref="E35:F35"/>
    <mergeCell ref="I35:J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0000"/>
    <outlinePr summaryBelow="0" summaryRight="0"/>
  </sheetPr>
  <dimension ref="A1:AM53"/>
  <sheetViews>
    <sheetView showGridLines="0" view="pageBreakPreview" zoomScaleNormal="100" zoomScaleSheetLayoutView="100" workbookViewId="0">
      <selection activeCell="AG5" sqref="AG5"/>
    </sheetView>
  </sheetViews>
  <sheetFormatPr defaultColWidth="9.140625" defaultRowHeight="12.75" x14ac:dyDescent="0.25"/>
  <cols>
    <col min="1" max="10" width="2.5703125" style="617" customWidth="1"/>
    <col min="11" max="11" width="3.42578125" style="617" customWidth="1"/>
    <col min="12" max="36" width="2.5703125" style="617" customWidth="1"/>
    <col min="37" max="37" width="2.140625" style="617" customWidth="1"/>
    <col min="38" max="38" width="1.85546875" style="617" customWidth="1"/>
    <col min="39" max="39" width="2.140625" style="617" customWidth="1"/>
    <col min="40" max="45" width="2.5703125" style="617" customWidth="1"/>
    <col min="46" max="46" width="7.7109375" style="617" customWidth="1"/>
    <col min="47" max="61" width="2.5703125" style="617" customWidth="1"/>
    <col min="62" max="16384" width="9.140625" style="617"/>
  </cols>
  <sheetData>
    <row r="1" spans="1:38" x14ac:dyDescent="0.25">
      <c r="B1" s="616" t="s">
        <v>1124</v>
      </c>
    </row>
    <row r="2" spans="1:38" s="454" customFormat="1" ht="18.75" thickBot="1" x14ac:dyDescent="0.3">
      <c r="C2" s="616"/>
      <c r="N2" s="450" t="s">
        <v>1659</v>
      </c>
    </row>
    <row r="3" spans="1:38" s="351" customFormat="1" ht="21" customHeight="1" thickBot="1" x14ac:dyDescent="0.3">
      <c r="B3" s="675" t="s">
        <v>1660</v>
      </c>
      <c r="C3" s="618"/>
      <c r="D3" s="619"/>
      <c r="E3" s="619"/>
      <c r="F3" s="619"/>
      <c r="G3" s="619"/>
      <c r="H3" s="619"/>
      <c r="I3" s="619"/>
      <c r="J3" s="620"/>
      <c r="K3" s="619"/>
      <c r="L3" s="621"/>
      <c r="N3" s="450" t="s">
        <v>1661</v>
      </c>
      <c r="Q3" s="450"/>
    </row>
    <row r="4" spans="1:38" ht="13.5" thickBot="1" x14ac:dyDescent="0.3"/>
    <row r="5" spans="1:38" ht="28.5" customHeight="1" thickBot="1" x14ac:dyDescent="0.3">
      <c r="K5" s="655" t="s">
        <v>1494</v>
      </c>
      <c r="L5" s="448" t="e">
        <f>+MID(#REF!,1,1)</f>
        <v>#REF!</v>
      </c>
      <c r="M5" s="448" t="e">
        <f>+MID(#REF!,2,1)</f>
        <v>#REF!</v>
      </c>
      <c r="N5" s="448" t="s">
        <v>953</v>
      </c>
      <c r="O5" s="448" t="e">
        <f>LEFT(#REF!,1)</f>
        <v>#REF!</v>
      </c>
      <c r="P5" s="448" t="e">
        <f>RIGHT(#REF!,1)</f>
        <v>#REF!</v>
      </c>
      <c r="Q5" s="448" t="s">
        <v>953</v>
      </c>
      <c r="R5" s="448" t="e">
        <f>+LEFT(#REF!,1)</f>
        <v>#REF!</v>
      </c>
      <c r="S5" s="448" t="e">
        <f>+MID(#REF!,2,1)</f>
        <v>#REF!</v>
      </c>
      <c r="T5" s="448" t="e">
        <f>+MID(#REF!,3,1)</f>
        <v>#REF!</v>
      </c>
      <c r="U5" s="448" t="e">
        <f>+MID(#REF!,4,1)</f>
        <v>#REF!</v>
      </c>
      <c r="V5" s="1500" t="s">
        <v>1495</v>
      </c>
      <c r="W5" s="1501"/>
      <c r="X5" s="1501"/>
      <c r="Y5" s="1501"/>
      <c r="Z5" s="1501"/>
      <c r="AA5" s="1502"/>
    </row>
    <row r="6" spans="1:38" ht="7.5" customHeight="1" thickBot="1" x14ac:dyDescent="0.3"/>
    <row r="7" spans="1:38" s="441" customFormat="1" ht="14.25" customHeight="1" x14ac:dyDescent="0.25">
      <c r="A7" s="444" t="s">
        <v>1496</v>
      </c>
      <c r="B7" s="444"/>
      <c r="C7" s="443"/>
      <c r="D7" s="443"/>
      <c r="E7" s="443"/>
      <c r="F7" s="443"/>
      <c r="G7" s="443"/>
      <c r="H7" s="443"/>
      <c r="I7" s="443"/>
      <c r="J7" s="443"/>
      <c r="K7" s="443"/>
      <c r="L7" s="443"/>
      <c r="M7" s="443"/>
      <c r="N7" s="443"/>
      <c r="O7" s="443"/>
      <c r="P7" s="443"/>
      <c r="Q7" s="443"/>
      <c r="R7" s="443"/>
      <c r="S7" s="442"/>
      <c r="T7" s="443"/>
      <c r="U7" s="443"/>
      <c r="V7" s="443"/>
      <c r="W7" s="443"/>
      <c r="X7" s="443"/>
      <c r="Y7" s="443"/>
      <c r="Z7" s="443"/>
      <c r="AA7" s="443"/>
      <c r="AB7" s="443"/>
      <c r="AC7" s="443"/>
      <c r="AD7" s="443"/>
      <c r="AE7" s="443"/>
      <c r="AF7" s="443"/>
      <c r="AG7" s="443"/>
      <c r="AH7" s="443"/>
      <c r="AI7" s="443"/>
      <c r="AJ7" s="443"/>
      <c r="AK7" s="443"/>
      <c r="AL7" s="442"/>
    </row>
    <row r="8" spans="1:38" s="441" customFormat="1" ht="14.25" customHeight="1" x14ac:dyDescent="0.25">
      <c r="A8" s="656" t="s">
        <v>1497</v>
      </c>
      <c r="B8" s="656"/>
      <c r="C8" s="657"/>
      <c r="D8" s="657"/>
      <c r="E8" s="657"/>
      <c r="F8" s="657"/>
      <c r="G8" s="657"/>
      <c r="H8" s="657"/>
      <c r="I8" s="657"/>
      <c r="J8" s="657"/>
      <c r="K8" s="657"/>
      <c r="L8" s="657"/>
      <c r="M8" s="657"/>
      <c r="N8" s="657"/>
      <c r="O8" s="657"/>
      <c r="P8" s="657"/>
      <c r="Q8" s="657"/>
      <c r="R8" s="657"/>
      <c r="S8" s="657"/>
      <c r="T8" s="657"/>
      <c r="U8" s="657"/>
      <c r="V8" s="657"/>
      <c r="W8" s="657"/>
      <c r="X8" s="657"/>
      <c r="Y8" s="657"/>
      <c r="Z8" s="657"/>
      <c r="AA8" s="657"/>
      <c r="AB8" s="657"/>
      <c r="AC8" s="657"/>
      <c r="AD8" s="657"/>
      <c r="AE8" s="657"/>
      <c r="AF8" s="657"/>
      <c r="AG8" s="657"/>
      <c r="AH8" s="657"/>
      <c r="AI8" s="657"/>
      <c r="AJ8" s="657"/>
      <c r="AK8" s="657"/>
      <c r="AL8" s="658"/>
    </row>
    <row r="9" spans="1:38" s="662" customFormat="1" ht="15" customHeight="1" x14ac:dyDescent="0.25">
      <c r="A9" s="659" t="s">
        <v>1498</v>
      </c>
      <c r="B9" s="659"/>
      <c r="C9" s="660"/>
      <c r="D9" s="660"/>
      <c r="E9" s="660"/>
      <c r="F9" s="660"/>
      <c r="G9" s="660"/>
      <c r="H9" s="660"/>
      <c r="I9" s="660"/>
      <c r="J9" s="660"/>
      <c r="K9" s="660"/>
      <c r="L9" s="660"/>
      <c r="M9" s="660"/>
      <c r="N9" s="660"/>
      <c r="O9" s="660"/>
      <c r="P9" s="660"/>
      <c r="Q9" s="660"/>
      <c r="R9" s="660"/>
      <c r="S9" s="661"/>
      <c r="T9" s="660"/>
      <c r="U9" s="660"/>
      <c r="V9" s="660"/>
      <c r="W9" s="660"/>
      <c r="X9" s="660"/>
      <c r="Y9" s="660"/>
      <c r="Z9" s="660"/>
      <c r="AA9" s="660"/>
      <c r="AB9" s="660"/>
      <c r="AC9" s="660"/>
      <c r="AD9" s="660"/>
      <c r="AE9" s="660"/>
      <c r="AF9" s="660"/>
      <c r="AG9" s="660"/>
      <c r="AH9" s="660"/>
      <c r="AI9" s="660"/>
      <c r="AJ9" s="660"/>
      <c r="AK9" s="660"/>
      <c r="AL9" s="658"/>
    </row>
    <row r="10" spans="1:38" s="436" customFormat="1" ht="18" customHeight="1" thickBot="1" x14ac:dyDescent="0.3">
      <c r="A10" s="439" t="s">
        <v>957</v>
      </c>
      <c r="B10" s="439"/>
      <c r="C10" s="438"/>
      <c r="D10" s="438"/>
      <c r="E10" s="439"/>
      <c r="F10" s="438"/>
      <c r="G10" s="438"/>
      <c r="H10" s="438"/>
      <c r="I10" s="438"/>
      <c r="J10" s="438"/>
      <c r="K10" s="438"/>
      <c r="L10" s="438"/>
      <c r="M10" s="438"/>
      <c r="N10" s="438"/>
      <c r="O10" s="438"/>
      <c r="P10" s="438"/>
      <c r="Q10" s="438"/>
      <c r="R10" s="438"/>
      <c r="S10" s="437"/>
      <c r="T10" s="438"/>
      <c r="U10" s="438"/>
      <c r="V10" s="438"/>
      <c r="W10" s="438"/>
      <c r="X10" s="438"/>
      <c r="Y10" s="438"/>
      <c r="Z10" s="438"/>
      <c r="AA10" s="438"/>
      <c r="AB10" s="438"/>
      <c r="AC10" s="438"/>
      <c r="AD10" s="438"/>
      <c r="AE10" s="438"/>
      <c r="AF10" s="438"/>
      <c r="AG10" s="438"/>
      <c r="AH10" s="438"/>
      <c r="AI10" s="438"/>
      <c r="AJ10" s="438"/>
      <c r="AK10" s="438"/>
      <c r="AL10" s="437"/>
    </row>
    <row r="11" spans="1:38" s="416" customFormat="1" ht="3.75" customHeight="1" thickBot="1" x14ac:dyDescent="0.3"/>
    <row r="12" spans="1:38" s="416" customFormat="1" ht="14.25" customHeight="1" x14ac:dyDescent="0.25">
      <c r="A12" s="418" t="s">
        <v>1500</v>
      </c>
      <c r="B12" s="417"/>
      <c r="C12" s="417"/>
      <c r="D12" s="417"/>
      <c r="E12" s="417"/>
      <c r="F12" s="417"/>
      <c r="G12" s="417"/>
      <c r="H12" s="417"/>
      <c r="I12" s="361"/>
      <c r="J12" s="640"/>
      <c r="K12" s="434" t="s">
        <v>1501</v>
      </c>
      <c r="L12" s="417"/>
      <c r="M12" s="435"/>
      <c r="N12" s="435"/>
      <c r="O12" s="435"/>
      <c r="P12" s="417"/>
      <c r="Q12" s="434" t="s">
        <v>1501</v>
      </c>
      <c r="R12" s="417"/>
      <c r="S12" s="361"/>
      <c r="T12" s="417"/>
      <c r="U12" s="417"/>
      <c r="V12" s="641"/>
      <c r="W12" s="417"/>
      <c r="X12" s="417"/>
      <c r="Y12" s="417"/>
      <c r="Z12" s="417"/>
      <c r="AA12" s="417"/>
      <c r="AB12" s="417"/>
      <c r="AC12" s="417"/>
      <c r="AD12" s="434" t="s">
        <v>1502</v>
      </c>
      <c r="AE12" s="434"/>
      <c r="AF12" s="434"/>
      <c r="AG12" s="434" t="s">
        <v>1503</v>
      </c>
      <c r="AH12" s="417"/>
      <c r="AI12" s="417"/>
      <c r="AJ12" s="417"/>
      <c r="AK12" s="417"/>
      <c r="AL12" s="433"/>
    </row>
    <row r="13" spans="1:38" s="416" customFormat="1" ht="19.5" customHeight="1" x14ac:dyDescent="0.2">
      <c r="A13" s="430" t="e">
        <f>LEFT(#REF!,1)</f>
        <v>#REF!</v>
      </c>
      <c r="B13" s="395" t="e">
        <f>MID(#REF!,2,1)</f>
        <v>#REF!</v>
      </c>
      <c r="C13" s="395" t="e">
        <f>MID(#REF!,3,1)</f>
        <v>#REF!</v>
      </c>
      <c r="D13" s="395" t="e">
        <f>MID(#REF!,4,1)</f>
        <v>#REF!</v>
      </c>
      <c r="E13" s="395" t="e">
        <f>MID(#REF!,5,1)</f>
        <v>#REF!</v>
      </c>
      <c r="F13" s="395" t="e">
        <f>MID(#REF!,6,1)</f>
        <v>#REF!</v>
      </c>
      <c r="G13" s="395" t="e">
        <f>MID(#REF!,7,1)</f>
        <v>#REF!</v>
      </c>
      <c r="H13" s="395" t="e">
        <f>MID(#REF!,8,1)</f>
        <v>#REF!</v>
      </c>
      <c r="I13" s="395" t="e">
        <f>MID(#REF!,9,1)</f>
        <v>#REF!</v>
      </c>
      <c r="J13" s="642" t="e">
        <f>MID(#REF!,10,1)</f>
        <v>#REF!</v>
      </c>
      <c r="K13" s="643"/>
      <c r="L13" s="419"/>
      <c r="M13" s="419"/>
      <c r="N13" s="419"/>
      <c r="O13" s="419"/>
      <c r="P13" s="419"/>
      <c r="Q13" s="419"/>
      <c r="R13" s="419"/>
      <c r="S13" s="419"/>
      <c r="T13" s="419"/>
      <c r="U13" s="419"/>
      <c r="V13" s="644"/>
      <c r="W13" s="424" t="s">
        <v>1504</v>
      </c>
      <c r="X13" s="419"/>
      <c r="Y13" s="419"/>
      <c r="Z13" s="419"/>
      <c r="AA13" s="419"/>
      <c r="AB13" s="424" t="s">
        <v>1505</v>
      </c>
      <c r="AC13" s="419"/>
      <c r="AD13" s="395" t="e">
        <f>MID(#REF!,1,1)</f>
        <v>#REF!</v>
      </c>
      <c r="AE13" s="395" t="e">
        <f>MID(#REF!,2,1)</f>
        <v>#REF!</v>
      </c>
      <c r="AF13" s="395"/>
      <c r="AG13" s="395" t="e">
        <f>MID(#REF!,1,1)</f>
        <v>#REF!</v>
      </c>
      <c r="AH13" s="395" t="e">
        <f>MID(#REF!,2,1)</f>
        <v>#REF!</v>
      </c>
      <c r="AI13" s="395" t="e">
        <f>MID(#REF!,3,1)</f>
        <v>#REF!</v>
      </c>
      <c r="AJ13" s="395" t="e">
        <f>MID(#REF!,4,1)</f>
        <v>#REF!</v>
      </c>
      <c r="AK13" s="419"/>
      <c r="AL13" s="425"/>
    </row>
    <row r="14" spans="1:38" s="416" customFormat="1" ht="19.5" customHeight="1" x14ac:dyDescent="0.25">
      <c r="A14" s="357" t="s">
        <v>1506</v>
      </c>
      <c r="B14" s="419"/>
      <c r="C14" s="419"/>
      <c r="D14" s="419"/>
      <c r="E14" s="419"/>
      <c r="F14" s="419"/>
      <c r="G14" s="419"/>
      <c r="H14" s="353"/>
      <c r="I14" s="353"/>
      <c r="J14" s="481"/>
      <c r="K14" s="432" t="e">
        <f>IF(#REF!="x","x"," ")</f>
        <v>#REF!</v>
      </c>
      <c r="L14" s="424" t="s">
        <v>1507</v>
      </c>
      <c r="N14" s="426"/>
      <c r="O14" s="426"/>
      <c r="P14" s="426"/>
      <c r="Q14" s="426"/>
      <c r="R14" s="432" t="e">
        <f>IF(#REF!="x","x"," ")</f>
        <v>#REF!</v>
      </c>
      <c r="S14" s="424" t="s">
        <v>1508</v>
      </c>
      <c r="T14" s="419"/>
      <c r="U14" s="419"/>
      <c r="V14" s="644"/>
      <c r="W14" s="624"/>
      <c r="X14" s="625"/>
      <c r="Y14" s="625"/>
      <c r="Z14" s="625"/>
      <c r="AA14" s="625"/>
      <c r="AB14" s="626" t="s">
        <v>1509</v>
      </c>
      <c r="AC14" s="625"/>
      <c r="AD14" s="627" t="e">
        <f>MID(#REF!,1,1)</f>
        <v>#REF!</v>
      </c>
      <c r="AE14" s="627" t="e">
        <f>MID(#REF!,2,1)</f>
        <v>#REF!</v>
      </c>
      <c r="AF14" s="627"/>
      <c r="AG14" s="627" t="e">
        <f>MID(#REF!,1,1)</f>
        <v>#REF!</v>
      </c>
      <c r="AH14" s="627" t="e">
        <f>MID(#REF!,2,1)</f>
        <v>#REF!</v>
      </c>
      <c r="AI14" s="627" t="e">
        <f>MID(#REF!,3,1)</f>
        <v>#REF!</v>
      </c>
      <c r="AJ14" s="627" t="e">
        <f>MID(#REF!,4,1)</f>
        <v>#REF!</v>
      </c>
      <c r="AK14" s="625"/>
      <c r="AL14" s="628"/>
    </row>
    <row r="15" spans="1:38" s="416" customFormat="1" ht="19.5" customHeight="1" x14ac:dyDescent="0.2">
      <c r="A15" s="663" t="e">
        <f>LEFT(#REF!,1)</f>
        <v>#REF!</v>
      </c>
      <c r="B15" s="428" t="e">
        <f>MID(#REF!,2,1)</f>
        <v>#REF!</v>
      </c>
      <c r="C15" s="428" t="e">
        <f>MID(#REF!,3,1)</f>
        <v>#REF!</v>
      </c>
      <c r="D15" s="428" t="e">
        <f>MID(#REF!,4,1)</f>
        <v>#REF!</v>
      </c>
      <c r="E15" s="428" t="e">
        <f>MID(#REF!,5,1)</f>
        <v>#REF!</v>
      </c>
      <c r="F15" s="428" t="e">
        <f>MID(#REF!,6,1)</f>
        <v>#REF!</v>
      </c>
      <c r="G15" s="428" t="e">
        <f>MID(#REF!,7,1)</f>
        <v>#REF!</v>
      </c>
      <c r="H15" s="428" t="e">
        <f>MID(#REF!,8,1)</f>
        <v>#REF!</v>
      </c>
      <c r="I15" s="353"/>
      <c r="J15" s="481"/>
      <c r="K15" s="353" t="e">
        <f>IF(#REF!="x","x", "")</f>
        <v>#REF!</v>
      </c>
      <c r="L15" s="424" t="s">
        <v>1510</v>
      </c>
      <c r="M15" s="424"/>
      <c r="N15" s="426"/>
      <c r="O15" s="426"/>
      <c r="P15" s="426"/>
      <c r="Q15" s="426"/>
      <c r="R15" s="426" t="e">
        <f>IF(#REF!="x","x"," ")</f>
        <v>#REF!</v>
      </c>
      <c r="S15" s="424" t="s">
        <v>1511</v>
      </c>
      <c r="T15" s="419"/>
      <c r="U15" s="419"/>
      <c r="V15" s="644"/>
      <c r="W15" s="424"/>
      <c r="X15" s="419"/>
      <c r="Y15" s="356"/>
      <c r="Z15" s="353"/>
      <c r="AA15" s="353"/>
      <c r="AB15" s="426"/>
      <c r="AC15" s="353"/>
      <c r="AD15" s="428"/>
      <c r="AE15" s="428"/>
      <c r="AF15" s="428"/>
      <c r="AG15" s="428"/>
      <c r="AH15" s="428"/>
      <c r="AI15" s="428"/>
      <c r="AJ15" s="428"/>
      <c r="AK15" s="353"/>
      <c r="AL15" s="425"/>
    </row>
    <row r="16" spans="1:38" s="416" customFormat="1" ht="19.5" customHeight="1" x14ac:dyDescent="0.2">
      <c r="A16" s="357" t="s">
        <v>971</v>
      </c>
      <c r="B16" s="419"/>
      <c r="C16" s="419"/>
      <c r="D16" s="419"/>
      <c r="E16" s="419"/>
      <c r="F16" s="372"/>
      <c r="G16" s="419"/>
      <c r="H16" s="419"/>
      <c r="I16" s="353"/>
      <c r="J16" s="481"/>
      <c r="K16" s="643"/>
      <c r="L16" s="353"/>
      <c r="M16" s="424"/>
      <c r="N16" s="426"/>
      <c r="O16" s="426"/>
      <c r="P16" s="426"/>
      <c r="Q16" s="426"/>
      <c r="R16" s="664" t="s">
        <v>1512</v>
      </c>
      <c r="S16" s="426"/>
      <c r="T16" s="419"/>
      <c r="U16" s="419"/>
      <c r="V16" s="644"/>
      <c r="W16" s="424" t="s">
        <v>1513</v>
      </c>
      <c r="X16" s="419"/>
      <c r="Y16" s="356"/>
      <c r="Z16" s="353"/>
      <c r="AA16" s="353"/>
      <c r="AB16" s="424" t="s">
        <v>1505</v>
      </c>
      <c r="AC16" s="353"/>
      <c r="AD16" s="395" t="e">
        <f>MID(#REF!,1,1)</f>
        <v>#REF!</v>
      </c>
      <c r="AE16" s="395" t="e">
        <f>MID(#REF!,2,1)</f>
        <v>#REF!</v>
      </c>
      <c r="AF16" s="395"/>
      <c r="AG16" s="395" t="e">
        <f>MID(#REF!,1,1)</f>
        <v>#REF!</v>
      </c>
      <c r="AH16" s="395" t="e">
        <f>MID(#REF!,2,1)</f>
        <v>#REF!</v>
      </c>
      <c r="AI16" s="395" t="e">
        <f>MID(#REF!,3,1)</f>
        <v>#REF!</v>
      </c>
      <c r="AJ16" s="395" t="e">
        <f>MID(#REF!,4,1)</f>
        <v>#REF!</v>
      </c>
      <c r="AK16" s="353"/>
      <c r="AL16" s="425"/>
    </row>
    <row r="17" spans="1:39" s="416" customFormat="1" ht="19.5" customHeight="1" thickBot="1" x14ac:dyDescent="0.25">
      <c r="A17" s="423" t="e">
        <f>#REF!</f>
        <v>#REF!</v>
      </c>
      <c r="B17" s="348" t="e">
        <f>#REF!</f>
        <v>#REF!</v>
      </c>
      <c r="C17" s="421" t="s">
        <v>953</v>
      </c>
      <c r="D17" s="348" t="e">
        <f>#REF!</f>
        <v>#REF!</v>
      </c>
      <c r="E17" s="348" t="e">
        <f>#REF!</f>
        <v>#REF!</v>
      </c>
      <c r="F17" s="421" t="s">
        <v>953</v>
      </c>
      <c r="G17" s="348" t="e">
        <f>#REF!</f>
        <v>#REF!</v>
      </c>
      <c r="H17" s="348"/>
      <c r="I17" s="348"/>
      <c r="J17" s="646"/>
      <c r="K17" s="647"/>
      <c r="L17" s="348"/>
      <c r="M17" s="348"/>
      <c r="N17" s="348"/>
      <c r="O17" s="348"/>
      <c r="P17" s="348"/>
      <c r="Q17" s="348"/>
      <c r="R17" s="348"/>
      <c r="S17" s="348"/>
      <c r="T17" s="421"/>
      <c r="U17" s="421"/>
      <c r="V17" s="648"/>
      <c r="W17" s="420"/>
      <c r="X17" s="421"/>
      <c r="Y17" s="349"/>
      <c r="Z17" s="348"/>
      <c r="AA17" s="348"/>
      <c r="AB17" s="420" t="s">
        <v>1509</v>
      </c>
      <c r="AC17" s="348"/>
      <c r="AD17" s="393" t="e">
        <f>MID(#REF!,1,1)</f>
        <v>#REF!</v>
      </c>
      <c r="AE17" s="393" t="e">
        <f>MID(#REF!,2,1)</f>
        <v>#REF!</v>
      </c>
      <c r="AF17" s="393"/>
      <c r="AG17" s="393" t="e">
        <f>MID(#REF!,1,1)</f>
        <v>#REF!</v>
      </c>
      <c r="AH17" s="393" t="e">
        <f>MID(#REF!,2,1)</f>
        <v>#REF!</v>
      </c>
      <c r="AI17" s="393" t="e">
        <f>MID(#REF!,3,1)</f>
        <v>#REF!</v>
      </c>
      <c r="AJ17" s="393" t="e">
        <f>MID(#REF!,4,1)</f>
        <v>#REF!</v>
      </c>
      <c r="AK17" s="348"/>
      <c r="AL17" s="422"/>
    </row>
    <row r="18" spans="1:39" s="416" customFormat="1" ht="4.5" customHeight="1" x14ac:dyDescent="0.25">
      <c r="A18" s="419"/>
      <c r="B18" s="419"/>
      <c r="C18" s="419"/>
      <c r="D18" s="419"/>
      <c r="E18" s="419"/>
      <c r="F18" s="419"/>
      <c r="G18" s="419"/>
      <c r="H18" s="353"/>
      <c r="I18" s="353"/>
      <c r="J18" s="353"/>
      <c r="K18" s="353"/>
      <c r="L18" s="353"/>
      <c r="M18" s="353"/>
      <c r="N18" s="353"/>
      <c r="O18" s="353"/>
      <c r="P18" s="353"/>
      <c r="Q18" s="353"/>
      <c r="R18" s="353"/>
      <c r="S18" s="353"/>
      <c r="T18" s="419"/>
      <c r="U18" s="419"/>
      <c r="V18" s="353"/>
      <c r="W18" s="353"/>
      <c r="X18" s="353"/>
      <c r="Y18" s="353"/>
      <c r="Z18" s="353"/>
      <c r="AA18" s="353"/>
      <c r="AB18" s="353"/>
      <c r="AC18" s="353"/>
      <c r="AD18" s="353"/>
      <c r="AE18" s="353"/>
      <c r="AF18" s="353"/>
      <c r="AG18" s="353"/>
      <c r="AH18" s="353"/>
      <c r="AI18" s="353"/>
      <c r="AJ18" s="353"/>
      <c r="AK18" s="353"/>
      <c r="AL18" s="419"/>
      <c r="AM18" s="419"/>
    </row>
    <row r="19" spans="1:39" s="416" customFormat="1" ht="3" customHeight="1" thickBot="1" x14ac:dyDescent="0.3">
      <c r="A19" s="665"/>
      <c r="B19" s="419"/>
      <c r="C19" s="419"/>
      <c r="D19" s="419"/>
      <c r="E19" s="419"/>
      <c r="F19" s="419"/>
      <c r="G19" s="419"/>
      <c r="H19" s="353"/>
      <c r="I19" s="353"/>
      <c r="J19" s="353"/>
      <c r="K19" s="353"/>
      <c r="L19" s="353"/>
      <c r="M19" s="353"/>
      <c r="N19" s="353"/>
      <c r="O19" s="353"/>
      <c r="P19" s="353"/>
      <c r="Q19" s="353"/>
      <c r="R19" s="353"/>
      <c r="S19" s="353"/>
      <c r="T19" s="419"/>
      <c r="U19" s="419"/>
      <c r="V19" s="419"/>
      <c r="W19" s="353"/>
      <c r="X19" s="353"/>
      <c r="Y19" s="353"/>
      <c r="Z19" s="353"/>
      <c r="AA19" s="353"/>
      <c r="AB19" s="353"/>
      <c r="AC19" s="353"/>
      <c r="AD19" s="353"/>
      <c r="AE19" s="353"/>
      <c r="AF19" s="353"/>
      <c r="AG19" s="353"/>
      <c r="AH19" s="353"/>
      <c r="AI19" s="353"/>
      <c r="AJ19" s="353"/>
      <c r="AK19" s="353"/>
      <c r="AL19" s="419"/>
      <c r="AM19" s="419"/>
    </row>
    <row r="20" spans="1:39" s="416" customFormat="1" ht="16.5" x14ac:dyDescent="0.25">
      <c r="A20" s="418" t="s">
        <v>1514</v>
      </c>
      <c r="B20" s="417"/>
      <c r="C20" s="417"/>
      <c r="D20" s="417"/>
      <c r="E20" s="417"/>
      <c r="F20" s="417"/>
      <c r="G20" s="417"/>
      <c r="H20" s="361"/>
      <c r="I20" s="361"/>
      <c r="J20" s="361"/>
      <c r="K20" s="361"/>
      <c r="L20" s="361"/>
      <c r="M20" s="361"/>
      <c r="N20" s="361"/>
      <c r="O20" s="361"/>
      <c r="P20" s="361"/>
      <c r="Q20" s="361"/>
      <c r="R20" s="361"/>
      <c r="S20" s="361"/>
      <c r="T20" s="417"/>
      <c r="U20" s="417"/>
      <c r="V20" s="417"/>
      <c r="W20" s="361"/>
      <c r="X20" s="361"/>
      <c r="Y20" s="361"/>
      <c r="Z20" s="361"/>
      <c r="AA20" s="361"/>
      <c r="AB20" s="361"/>
      <c r="AC20" s="361"/>
      <c r="AD20" s="361"/>
      <c r="AE20" s="361"/>
      <c r="AF20" s="361"/>
      <c r="AG20" s="361"/>
      <c r="AH20" s="361"/>
      <c r="AI20" s="361"/>
      <c r="AJ20" s="361"/>
      <c r="AK20" s="361"/>
      <c r="AL20" s="433"/>
    </row>
    <row r="21" spans="1:39" s="416" customFormat="1" ht="19.5" customHeight="1" x14ac:dyDescent="0.25">
      <c r="A21" s="403" t="e">
        <f>+LEFT(#REF!,1)</f>
        <v>#REF!</v>
      </c>
      <c r="B21" s="395" t="e">
        <f>+MID(#REF!,2,1)</f>
        <v>#REF!</v>
      </c>
      <c r="C21" s="395" t="e">
        <f>+MID(#REF!,3,1)</f>
        <v>#REF!</v>
      </c>
      <c r="D21" s="395" t="e">
        <f>+MID(#REF!,4,1)</f>
        <v>#REF!</v>
      </c>
      <c r="E21" s="395" t="e">
        <f>+MID(#REF!,5,1)</f>
        <v>#REF!</v>
      </c>
      <c r="F21" s="395" t="e">
        <f>+MID(#REF!,6,1)</f>
        <v>#REF!</v>
      </c>
      <c r="G21" s="395" t="e">
        <f>+MID(#REF!,7,1)</f>
        <v>#REF!</v>
      </c>
      <c r="H21" s="395" t="e">
        <f>+MID(#REF!,8,1)</f>
        <v>#REF!</v>
      </c>
      <c r="I21" s="395" t="e">
        <f>+MID(#REF!,9,1)</f>
        <v>#REF!</v>
      </c>
      <c r="J21" s="395" t="e">
        <f>+MID(#REF!,10,1)</f>
        <v>#REF!</v>
      </c>
      <c r="K21" s="395" t="e">
        <f>+MID(#REF!,11,1)</f>
        <v>#REF!</v>
      </c>
      <c r="L21" s="395" t="e">
        <f>+MID(#REF!,12,1)</f>
        <v>#REF!</v>
      </c>
      <c r="M21" s="395" t="e">
        <f>+MID(#REF!,13,1)</f>
        <v>#REF!</v>
      </c>
      <c r="N21" s="395" t="e">
        <f>+MID(#REF!,14,1)</f>
        <v>#REF!</v>
      </c>
      <c r="O21" s="395" t="e">
        <f>+MID(#REF!,15,1)</f>
        <v>#REF!</v>
      </c>
      <c r="P21" s="395" t="e">
        <f>+MID(#REF!,16,1)</f>
        <v>#REF!</v>
      </c>
      <c r="Q21" s="395" t="e">
        <f>+MID(#REF!,17,1)</f>
        <v>#REF!</v>
      </c>
      <c r="R21" s="395" t="e">
        <f>+MID(#REF!,18,1)</f>
        <v>#REF!</v>
      </c>
      <c r="S21" s="395" t="e">
        <f>+MID(#REF!,19,1)</f>
        <v>#REF!</v>
      </c>
      <c r="T21" s="395" t="e">
        <f>+MID(#REF!,20,1)</f>
        <v>#REF!</v>
      </c>
      <c r="U21" s="395" t="e">
        <f>+MID(#REF!,21,1)</f>
        <v>#REF!</v>
      </c>
      <c r="V21" s="395" t="e">
        <f>+MID(#REF!,22,1)</f>
        <v>#REF!</v>
      </c>
      <c r="W21" s="395" t="e">
        <f>+MID(#REF!,23,1)</f>
        <v>#REF!</v>
      </c>
      <c r="X21" s="395" t="e">
        <f>+MID(#REF!,24,1)</f>
        <v>#REF!</v>
      </c>
      <c r="Y21" s="395" t="e">
        <f>+MID(#REF!,25,1)</f>
        <v>#REF!</v>
      </c>
      <c r="Z21" s="395" t="e">
        <f>+MID(#REF!,26,1)</f>
        <v>#REF!</v>
      </c>
      <c r="AA21" s="395" t="e">
        <f>+MID(#REF!,27,1)</f>
        <v>#REF!</v>
      </c>
      <c r="AB21" s="395" t="e">
        <f>+MID(#REF!,28,1)</f>
        <v>#REF!</v>
      </c>
      <c r="AC21" s="395" t="e">
        <f>+MID(#REF!,29,1)</f>
        <v>#REF!</v>
      </c>
      <c r="AD21" s="395" t="e">
        <f>+MID(#REF!,30,1)</f>
        <v>#REF!</v>
      </c>
      <c r="AE21" s="395" t="e">
        <f>+MID(#REF!,31,1)</f>
        <v>#REF!</v>
      </c>
      <c r="AF21" s="395" t="e">
        <f>+MID(#REF!,32,1)</f>
        <v>#REF!</v>
      </c>
      <c r="AG21" s="395" t="e">
        <f>+MID(#REF!,33,1)</f>
        <v>#REF!</v>
      </c>
      <c r="AH21" s="395" t="e">
        <f>+MID(#REF!,34,1)</f>
        <v>#REF!</v>
      </c>
      <c r="AI21" s="395" t="e">
        <f>+MID(#REF!,35,1)</f>
        <v>#REF!</v>
      </c>
      <c r="AJ21" s="395" t="e">
        <f>+MID(#REF!,36,1)</f>
        <v>#REF!</v>
      </c>
      <c r="AK21" s="402" t="e">
        <f>+MID(#REF!,37,1)</f>
        <v>#REF!</v>
      </c>
      <c r="AL21" s="425"/>
    </row>
    <row r="22" spans="1:39" ht="19.5" customHeight="1" x14ac:dyDescent="0.25">
      <c r="A22" s="403" t="e">
        <f>+MID(#REF!,38,1)</f>
        <v>#REF!</v>
      </c>
      <c r="B22" s="395" t="e">
        <f>+MID(#REF!,39,1)</f>
        <v>#REF!</v>
      </c>
      <c r="C22" s="395" t="e">
        <f>+MID(#REF!,40,1)</f>
        <v>#REF!</v>
      </c>
      <c r="D22" s="395" t="e">
        <f>+MID(#REF!,41,1)</f>
        <v>#REF!</v>
      </c>
      <c r="E22" s="395" t="e">
        <f>+MID(#REF!,42,1)</f>
        <v>#REF!</v>
      </c>
      <c r="F22" s="395" t="e">
        <f>+MID(#REF!,43,1)</f>
        <v>#REF!</v>
      </c>
      <c r="G22" s="395" t="e">
        <f>+MID(#REF!,44,1)</f>
        <v>#REF!</v>
      </c>
      <c r="H22" s="395" t="e">
        <f>+MID(#REF!,45,1)</f>
        <v>#REF!</v>
      </c>
      <c r="I22" s="395" t="e">
        <f>+MID(#REF!,46,1)</f>
        <v>#REF!</v>
      </c>
      <c r="J22" s="395" t="e">
        <f>+MID(#REF!,47,1)</f>
        <v>#REF!</v>
      </c>
      <c r="K22" s="395" t="e">
        <f>+MID(#REF!,48,1)</f>
        <v>#REF!</v>
      </c>
      <c r="L22" s="395" t="e">
        <f>+MID(#REF!,49,1)</f>
        <v>#REF!</v>
      </c>
      <c r="M22" s="395" t="e">
        <f>+MID(#REF!,50,1)</f>
        <v>#REF!</v>
      </c>
      <c r="N22" s="395" t="e">
        <f>+MID(#REF!,51,1)</f>
        <v>#REF!</v>
      </c>
      <c r="O22" s="395" t="e">
        <f>+MID(#REF!,52,1)</f>
        <v>#REF!</v>
      </c>
      <c r="P22" s="395" t="e">
        <f>+MID(#REF!,53,1)</f>
        <v>#REF!</v>
      </c>
      <c r="Q22" s="395" t="e">
        <f>+MID(#REF!,54,1)</f>
        <v>#REF!</v>
      </c>
      <c r="R22" s="395" t="e">
        <f>+MID(#REF!,55,1)</f>
        <v>#REF!</v>
      </c>
      <c r="S22" s="395" t="e">
        <f>+MID(#REF!,56,1)</f>
        <v>#REF!</v>
      </c>
      <c r="T22" s="395" t="e">
        <f>+MID(#REF!,57,1)</f>
        <v>#REF!</v>
      </c>
      <c r="U22" s="395" t="e">
        <f>+MID(#REF!,58,1)</f>
        <v>#REF!</v>
      </c>
      <c r="V22" s="395" t="e">
        <f>+MID(#REF!,59,1)</f>
        <v>#REF!</v>
      </c>
      <c r="W22" s="395" t="e">
        <f>+MID(#REF!,60,1)</f>
        <v>#REF!</v>
      </c>
      <c r="X22" s="395" t="e">
        <f>+MID(#REF!,61,1)</f>
        <v>#REF!</v>
      </c>
      <c r="Y22" s="395" t="e">
        <f>+MID(#REF!,62,1)</f>
        <v>#REF!</v>
      </c>
      <c r="Z22" s="395" t="e">
        <f>+MID(#REF!,63,1)</f>
        <v>#REF!</v>
      </c>
      <c r="AA22" s="395" t="e">
        <f>+MID(#REF!,64,1)</f>
        <v>#REF!</v>
      </c>
      <c r="AB22" s="395" t="e">
        <f>+MID(#REF!,65,1)</f>
        <v>#REF!</v>
      </c>
      <c r="AC22" s="395" t="e">
        <f>+MID(#REF!,66,1)</f>
        <v>#REF!</v>
      </c>
      <c r="AD22" s="395" t="e">
        <f>+MID(#REF!,67,1)</f>
        <v>#REF!</v>
      </c>
      <c r="AE22" s="395" t="e">
        <f>+MID(#REF!,68,1)</f>
        <v>#REF!</v>
      </c>
      <c r="AF22" s="395" t="e">
        <f>+MID(#REF!,69,1)</f>
        <v>#REF!</v>
      </c>
      <c r="AG22" s="395" t="e">
        <f>+MID(#REF!,70,1)</f>
        <v>#REF!</v>
      </c>
      <c r="AH22" s="395" t="e">
        <f>+MID(#REF!,71,1)</f>
        <v>#REF!</v>
      </c>
      <c r="AI22" s="395" t="e">
        <f>+MID(#REF!,72,1)</f>
        <v>#REF!</v>
      </c>
      <c r="AJ22" s="395" t="e">
        <f>+MID(#REF!,73,1)</f>
        <v>#REF!</v>
      </c>
      <c r="AK22" s="402" t="e">
        <f>+MID(#REF!,74,1)</f>
        <v>#REF!</v>
      </c>
      <c r="AL22" s="666"/>
    </row>
    <row r="23" spans="1:39" s="404" customFormat="1" ht="14.25" customHeight="1" x14ac:dyDescent="0.25">
      <c r="A23" s="667" t="s">
        <v>1515</v>
      </c>
      <c r="B23" s="668"/>
      <c r="C23" s="668"/>
      <c r="D23" s="668"/>
      <c r="E23" s="668"/>
      <c r="F23" s="668"/>
      <c r="G23" s="668"/>
      <c r="H23" s="668"/>
      <c r="I23" s="668"/>
      <c r="J23" s="668"/>
      <c r="K23" s="668"/>
      <c r="L23" s="668"/>
      <c r="M23" s="668"/>
      <c r="N23" s="668"/>
      <c r="O23" s="668"/>
      <c r="P23" s="668"/>
      <c r="Q23" s="668"/>
      <c r="R23" s="668"/>
      <c r="S23" s="668"/>
      <c r="T23" s="668"/>
      <c r="U23" s="668"/>
      <c r="V23" s="668"/>
      <c r="W23" s="413"/>
      <c r="X23" s="413"/>
      <c r="Y23" s="413"/>
      <c r="Z23" s="413"/>
      <c r="AA23" s="413"/>
      <c r="AB23" s="413"/>
      <c r="AC23" s="413"/>
      <c r="AD23" s="413"/>
      <c r="AE23" s="413"/>
      <c r="AF23" s="413"/>
      <c r="AG23" s="413"/>
      <c r="AH23" s="413"/>
      <c r="AI23" s="413"/>
      <c r="AJ23" s="413"/>
      <c r="AK23" s="413"/>
      <c r="AL23" s="669"/>
    </row>
    <row r="24" spans="1:39" x14ac:dyDescent="0.25">
      <c r="A24" s="400" t="s">
        <v>1516</v>
      </c>
      <c r="B24" s="622"/>
      <c r="C24" s="622"/>
      <c r="D24" s="622"/>
      <c r="E24" s="622"/>
      <c r="F24" s="622"/>
      <c r="G24" s="622"/>
      <c r="H24" s="622"/>
      <c r="I24" s="622"/>
      <c r="J24" s="622"/>
      <c r="K24" s="622"/>
      <c r="L24" s="622"/>
      <c r="M24" s="622"/>
      <c r="N24" s="622"/>
      <c r="O24" s="622"/>
      <c r="P24" s="622"/>
      <c r="Q24" s="622"/>
      <c r="R24" s="622"/>
      <c r="S24" s="622"/>
      <c r="T24" s="622"/>
      <c r="U24" s="622"/>
      <c r="V24" s="622"/>
      <c r="W24" s="353"/>
      <c r="X24" s="353"/>
      <c r="Y24" s="353"/>
      <c r="Z24" s="353"/>
      <c r="AA24" s="353"/>
      <c r="AB24" s="622"/>
      <c r="AC24" s="353"/>
      <c r="AD24" s="356" t="s">
        <v>1517</v>
      </c>
      <c r="AE24" s="353"/>
      <c r="AF24" s="353"/>
      <c r="AG24" s="353"/>
      <c r="AH24" s="353"/>
      <c r="AI24" s="353"/>
      <c r="AJ24" s="353"/>
      <c r="AK24" s="353"/>
      <c r="AL24" s="670"/>
    </row>
    <row r="25" spans="1:39" ht="19.5" customHeight="1" x14ac:dyDescent="0.25">
      <c r="A25" s="403" t="e">
        <f>+LEFT(#REF!,1)</f>
        <v>#REF!</v>
      </c>
      <c r="B25" s="395" t="e">
        <f>+MID(#REF!,2,1)</f>
        <v>#REF!</v>
      </c>
      <c r="C25" s="395" t="e">
        <f>+MID(#REF!,3,1)</f>
        <v>#REF!</v>
      </c>
      <c r="D25" s="395" t="e">
        <f>+MID(#REF!,4,1)</f>
        <v>#REF!</v>
      </c>
      <c r="E25" s="395" t="e">
        <f>+MID(#REF!,5,1)</f>
        <v>#REF!</v>
      </c>
      <c r="F25" s="395" t="e">
        <f>+MID(#REF!,6,1)</f>
        <v>#REF!</v>
      </c>
      <c r="G25" s="395" t="e">
        <f>+MID(#REF!,7,1)</f>
        <v>#REF!</v>
      </c>
      <c r="H25" s="395" t="e">
        <f>+MID(#REF!,8,1)</f>
        <v>#REF!</v>
      </c>
      <c r="I25" s="395" t="e">
        <f>+MID(#REF!,9,1)</f>
        <v>#REF!</v>
      </c>
      <c r="J25" s="395" t="e">
        <f>+MID(#REF!,10,1)</f>
        <v>#REF!</v>
      </c>
      <c r="K25" s="395" t="e">
        <f>+MID(#REF!,11,1)</f>
        <v>#REF!</v>
      </c>
      <c r="L25" s="395" t="e">
        <f>+MID(#REF!,12,1)</f>
        <v>#REF!</v>
      </c>
      <c r="M25" s="395" t="e">
        <f>+MID(#REF!,13,1)</f>
        <v>#REF!</v>
      </c>
      <c r="N25" s="395" t="e">
        <f>+MID(#REF!,14,1)</f>
        <v>#REF!</v>
      </c>
      <c r="O25" s="395" t="e">
        <f>+MID(#REF!,15,1)</f>
        <v>#REF!</v>
      </c>
      <c r="P25" s="395" t="e">
        <f>+MID(#REF!,16,1)</f>
        <v>#REF!</v>
      </c>
      <c r="Q25" s="395" t="e">
        <f>+MID(#REF!,17,1)</f>
        <v>#REF!</v>
      </c>
      <c r="R25" s="395" t="e">
        <f>+MID(#REF!,18,1)</f>
        <v>#REF!</v>
      </c>
      <c r="S25" s="395" t="e">
        <f>+MID(#REF!,19,1)</f>
        <v>#REF!</v>
      </c>
      <c r="T25" s="395" t="e">
        <f>+MID(#REF!,20,1)</f>
        <v>#REF!</v>
      </c>
      <c r="U25" s="395" t="e">
        <f>+MID(#REF!,21,1)</f>
        <v>#REF!</v>
      </c>
      <c r="V25" s="395" t="e">
        <f>+MID(#REF!,22,1)</f>
        <v>#REF!</v>
      </c>
      <c r="W25" s="395" t="e">
        <f>+MID(#REF!,23,1)</f>
        <v>#REF!</v>
      </c>
      <c r="X25" s="395" t="e">
        <f>+MID(#REF!,24,1)</f>
        <v>#REF!</v>
      </c>
      <c r="Y25" s="395" t="e">
        <f>+MID(#REF!,25,1)</f>
        <v>#REF!</v>
      </c>
      <c r="Z25" s="395" t="e">
        <f>+MID(#REF!,26,1)</f>
        <v>#REF!</v>
      </c>
      <c r="AA25" s="395" t="e">
        <f>+MID(#REF!,27,1)</f>
        <v>#REF!</v>
      </c>
      <c r="AB25" s="395" t="e">
        <f>+MID(#REF!,28,1)</f>
        <v>#REF!</v>
      </c>
      <c r="AC25" s="397"/>
      <c r="AD25" s="395" t="e">
        <f>+LEFT(#REF!,1)</f>
        <v>#REF!</v>
      </c>
      <c r="AE25" s="395" t="e">
        <f>+MID(#REF!,2,1)</f>
        <v>#REF!</v>
      </c>
      <c r="AF25" s="395" t="e">
        <f>+MID(#REF!,3,1)</f>
        <v>#REF!</v>
      </c>
      <c r="AG25" s="395" t="e">
        <f>+MID(#REF!,4,1)</f>
        <v>#REF!</v>
      </c>
      <c r="AH25" s="395" t="e">
        <f>+MID(#REF!,5,1)</f>
        <v>#REF!</v>
      </c>
      <c r="AI25" s="395" t="e">
        <f>+MID(#REF!,6,1)</f>
        <v>#REF!</v>
      </c>
      <c r="AJ25" s="395" t="e">
        <f>+MID(#REF!,7,1)</f>
        <v>#REF!</v>
      </c>
      <c r="AK25" s="395" t="e">
        <f>+MID(#REF!,8,1)</f>
        <v>#REF!</v>
      </c>
      <c r="AL25" s="666"/>
    </row>
    <row r="26" spans="1:39" x14ac:dyDescent="0.25">
      <c r="A26" s="400" t="s">
        <v>1518</v>
      </c>
      <c r="B26" s="622"/>
      <c r="C26" s="622"/>
      <c r="D26" s="622"/>
      <c r="E26" s="622"/>
      <c r="F26" s="622"/>
      <c r="G26" s="399" t="s">
        <v>1519</v>
      </c>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53"/>
      <c r="AF26" s="353"/>
      <c r="AG26" s="353"/>
      <c r="AH26" s="353"/>
      <c r="AI26" s="353"/>
      <c r="AJ26" s="353"/>
      <c r="AK26" s="353"/>
      <c r="AL26" s="670"/>
    </row>
    <row r="27" spans="1:39" s="401" customFormat="1" ht="19.5" customHeight="1" x14ac:dyDescent="0.25">
      <c r="A27" s="403" t="e">
        <f>+LEFT(#REF!,1)</f>
        <v>#REF!</v>
      </c>
      <c r="B27" s="395" t="e">
        <f>+MID(#REF!,2,1)</f>
        <v>#REF!</v>
      </c>
      <c r="C27" s="395" t="e">
        <f>+MID(#REF!,3,1)</f>
        <v>#REF!</v>
      </c>
      <c r="D27" s="395" t="e">
        <f>+MID(#REF!,4,1)</f>
        <v>#REF!</v>
      </c>
      <c r="E27" s="395" t="e">
        <f>+MID(#REF!,5,1)</f>
        <v>#REF!</v>
      </c>
      <c r="F27" s="395"/>
      <c r="G27" s="395" t="e">
        <f>+LEFT(#REF!,1)</f>
        <v>#REF!</v>
      </c>
      <c r="H27" s="395" t="e">
        <f>+MID(#REF!,2,1)</f>
        <v>#REF!</v>
      </c>
      <c r="I27" s="395" t="e">
        <f>+MID(#REF!,3,1)</f>
        <v>#REF!</v>
      </c>
      <c r="J27" s="395" t="e">
        <f>+MID(#REF!,4,1)</f>
        <v>#REF!</v>
      </c>
      <c r="K27" s="395" t="e">
        <f>+MID(#REF!,5,1)</f>
        <v>#REF!</v>
      </c>
      <c r="L27" s="395" t="e">
        <f>+MID(#REF!,6,1)</f>
        <v>#REF!</v>
      </c>
      <c r="M27" s="395" t="e">
        <f>+MID(#REF!,7,1)</f>
        <v>#REF!</v>
      </c>
      <c r="N27" s="395" t="e">
        <f>+MID(#REF!,8,1)</f>
        <v>#REF!</v>
      </c>
      <c r="O27" s="395" t="e">
        <f>+MID(#REF!,9,1)</f>
        <v>#REF!</v>
      </c>
      <c r="P27" s="395" t="e">
        <f>+MID(#REF!,10,1)</f>
        <v>#REF!</v>
      </c>
      <c r="Q27" s="395" t="e">
        <f>+MID(#REF!,11,1)</f>
        <v>#REF!</v>
      </c>
      <c r="R27" s="395" t="e">
        <f>+MID(#REF!,12,1)</f>
        <v>#REF!</v>
      </c>
      <c r="S27" s="395" t="e">
        <f>+MID(#REF!,13,1)</f>
        <v>#REF!</v>
      </c>
      <c r="T27" s="395" t="e">
        <f>+MID(#REF!,14,1)</f>
        <v>#REF!</v>
      </c>
      <c r="U27" s="395" t="e">
        <f>+MID(#REF!,15,1)</f>
        <v>#REF!</v>
      </c>
      <c r="V27" s="395" t="e">
        <f>+MID(#REF!,16,1)</f>
        <v>#REF!</v>
      </c>
      <c r="W27" s="395" t="e">
        <f>+MID(#REF!,17,1)</f>
        <v>#REF!</v>
      </c>
      <c r="X27" s="395" t="e">
        <f>+MID(#REF!,18,1)</f>
        <v>#REF!</v>
      </c>
      <c r="Y27" s="395" t="e">
        <f>+MID(#REF!,19,1)</f>
        <v>#REF!</v>
      </c>
      <c r="Z27" s="395" t="e">
        <f>+MID(#REF!,20,1)</f>
        <v>#REF!</v>
      </c>
      <c r="AA27" s="395" t="e">
        <f>+MID(#REF!,21,1)</f>
        <v>#REF!</v>
      </c>
      <c r="AB27" s="395" t="e">
        <f>+MID(#REF!,22,1)</f>
        <v>#REF!</v>
      </c>
      <c r="AC27" s="395" t="e">
        <f>+MID(#REF!,23,1)</f>
        <v>#REF!</v>
      </c>
      <c r="AD27" s="395" t="e">
        <f>+MID(#REF!,24,1)</f>
        <v>#REF!</v>
      </c>
      <c r="AE27" s="395" t="e">
        <f>+MID(#REF!,25,1)</f>
        <v>#REF!</v>
      </c>
      <c r="AF27" s="395" t="e">
        <f>+MID(#REF!,26,1)</f>
        <v>#REF!</v>
      </c>
      <c r="AG27" s="395" t="e">
        <f>+MID(#REF!,27,1)</f>
        <v>#REF!</v>
      </c>
      <c r="AH27" s="395" t="e">
        <f>+MID(#REF!,28,1)</f>
        <v>#REF!</v>
      </c>
      <c r="AI27" s="395" t="e">
        <f>+MID(#REF!,29,1)</f>
        <v>#REF!</v>
      </c>
      <c r="AJ27" s="395" t="e">
        <f>+MID(#REF!,30,1)</f>
        <v>#REF!</v>
      </c>
      <c r="AK27" s="395" t="e">
        <f>+MID(#REF!,31,1)</f>
        <v>#REF!</v>
      </c>
      <c r="AL27" s="666"/>
    </row>
    <row r="28" spans="1:39" x14ac:dyDescent="0.25">
      <c r="A28" s="400" t="s">
        <v>1520</v>
      </c>
      <c r="B28" s="622"/>
      <c r="C28" s="622"/>
      <c r="D28" s="622"/>
      <c r="E28" s="622"/>
      <c r="F28" s="622"/>
      <c r="G28" s="399"/>
      <c r="H28" s="399"/>
      <c r="I28" s="399"/>
      <c r="J28" s="399"/>
      <c r="K28" s="399"/>
      <c r="L28" s="399"/>
      <c r="M28" s="399"/>
      <c r="N28" s="622"/>
      <c r="O28" s="399" t="s">
        <v>1521</v>
      </c>
      <c r="P28" s="399"/>
      <c r="Q28" s="399"/>
      <c r="R28" s="399"/>
      <c r="S28" s="399"/>
      <c r="T28" s="399"/>
      <c r="U28" s="399"/>
      <c r="V28" s="399"/>
      <c r="W28" s="399"/>
      <c r="X28" s="399"/>
      <c r="Y28" s="399"/>
      <c r="Z28" s="399"/>
      <c r="AA28" s="399"/>
      <c r="AB28" s="399"/>
      <c r="AC28" s="399"/>
      <c r="AD28" s="399"/>
      <c r="AE28" s="353"/>
      <c r="AF28" s="353"/>
      <c r="AG28" s="353"/>
      <c r="AH28" s="353"/>
      <c r="AI28" s="353"/>
      <c r="AJ28" s="353"/>
      <c r="AK28" s="353"/>
      <c r="AL28" s="670"/>
    </row>
    <row r="29" spans="1:39" ht="19.5" customHeight="1" x14ac:dyDescent="0.25">
      <c r="A29" s="398">
        <v>0</v>
      </c>
      <c r="B29" s="395" t="e">
        <f>+LEFT(#REF!,1)</f>
        <v>#REF!</v>
      </c>
      <c r="C29" s="395" t="e">
        <f>+MID(#REF!,2,1)</f>
        <v>#REF!</v>
      </c>
      <c r="D29" s="395" t="e">
        <f>+MID(#REF!,3,1)</f>
        <v>#REF!</v>
      </c>
      <c r="E29" s="395" t="s">
        <v>982</v>
      </c>
      <c r="F29" s="395" t="e">
        <f>+LEFT(#REF!,1)</f>
        <v>#REF!</v>
      </c>
      <c r="G29" s="395" t="e">
        <f>+MID(#REF!,2,1)</f>
        <v>#REF!</v>
      </c>
      <c r="H29" s="395" t="e">
        <f>+MID(#REF!,3,1)</f>
        <v>#REF!</v>
      </c>
      <c r="I29" s="395" t="e">
        <f>+MID(#REF!,4,1)</f>
        <v>#REF!</v>
      </c>
      <c r="J29" s="395" t="e">
        <f>+MID(#REF!,5,1)</f>
        <v>#REF!</v>
      </c>
      <c r="K29" s="395" t="e">
        <f>+MID(#REF!,6,1)</f>
        <v>#REF!</v>
      </c>
      <c r="L29" s="395" t="e">
        <f>+MID(#REF!,7,1)</f>
        <v>#REF!</v>
      </c>
      <c r="M29" s="395" t="e">
        <f>+MID(#REF!,8,1)</f>
        <v>#REF!</v>
      </c>
      <c r="N29" s="397"/>
      <c r="O29" s="396">
        <v>0</v>
      </c>
      <c r="P29" s="395" t="e">
        <f>+LEFT(#REF!,1)</f>
        <v>#REF!</v>
      </c>
      <c r="Q29" s="395" t="e">
        <f>+MID(#REF!,2,1)</f>
        <v>#REF!</v>
      </c>
      <c r="R29" s="395" t="e">
        <f>+MID(#REF!,3,1)</f>
        <v>#REF!</v>
      </c>
      <c r="S29" s="395" t="s">
        <v>982</v>
      </c>
      <c r="T29" s="395" t="e">
        <f>+LEFT(#REF!,1)</f>
        <v>#REF!</v>
      </c>
      <c r="U29" s="395" t="e">
        <f>+MID(#REF!,2,1)</f>
        <v>#REF!</v>
      </c>
      <c r="V29" s="395" t="e">
        <f>+MID(#REF!,3,1)</f>
        <v>#REF!</v>
      </c>
      <c r="W29" s="395" t="e">
        <f>+MID(#REF!,4,1)</f>
        <v>#REF!</v>
      </c>
      <c r="X29" s="395" t="e">
        <f>+MID(#REF!,5,1)</f>
        <v>#REF!</v>
      </c>
      <c r="Y29" s="395" t="e">
        <f>+MID(#REF!,6,1)</f>
        <v>#REF!</v>
      </c>
      <c r="Z29" s="395" t="e">
        <f>+MID(#REF!,7,1)</f>
        <v>#REF!</v>
      </c>
      <c r="AA29" s="395" t="e">
        <f>+MID(#REF!,8,1)</f>
        <v>#REF!</v>
      </c>
      <c r="AB29" s="395"/>
      <c r="AC29" s="395"/>
      <c r="AD29" s="395"/>
      <c r="AE29" s="353"/>
      <c r="AF29" s="353"/>
      <c r="AG29" s="353"/>
      <c r="AH29" s="353"/>
      <c r="AI29" s="353"/>
      <c r="AJ29" s="353"/>
      <c r="AK29" s="353"/>
      <c r="AL29" s="666"/>
    </row>
    <row r="30" spans="1:39" s="345" customFormat="1" x14ac:dyDescent="0.25">
      <c r="A30" s="357" t="s">
        <v>1522</v>
      </c>
      <c r="B30" s="356"/>
      <c r="C30" s="356"/>
      <c r="D30" s="356"/>
      <c r="E30" s="356"/>
      <c r="F30" s="356"/>
      <c r="G30" s="356"/>
      <c r="H30" s="356"/>
      <c r="I30" s="356"/>
      <c r="J30" s="356"/>
      <c r="K30" s="356"/>
      <c r="L30" s="356"/>
      <c r="M30" s="356"/>
      <c r="N30" s="356"/>
      <c r="O30" s="356"/>
      <c r="P30" s="356"/>
      <c r="Q30" s="356"/>
      <c r="R30" s="356"/>
      <c r="S30" s="356"/>
      <c r="T30" s="356"/>
      <c r="U30" s="356"/>
      <c r="V30" s="356"/>
      <c r="W30" s="353"/>
      <c r="X30" s="353"/>
      <c r="Y30" s="353"/>
      <c r="Z30" s="353"/>
      <c r="AA30" s="353"/>
      <c r="AB30" s="353"/>
      <c r="AC30" s="353"/>
      <c r="AD30" s="353"/>
      <c r="AE30" s="353"/>
      <c r="AF30" s="353"/>
      <c r="AG30" s="353"/>
      <c r="AH30" s="353"/>
      <c r="AI30" s="353"/>
      <c r="AJ30" s="353"/>
      <c r="AK30" s="353"/>
      <c r="AL30" s="440"/>
    </row>
    <row r="31" spans="1:39" ht="19.5" customHeight="1" thickBot="1" x14ac:dyDescent="0.3">
      <c r="A31" s="394" t="e">
        <f>+LEFT(#REF!,1)</f>
        <v>#REF!</v>
      </c>
      <c r="B31" s="393" t="e">
        <f>+MID(#REF!,2,1)</f>
        <v>#REF!</v>
      </c>
      <c r="C31" s="393" t="e">
        <f>+MID(#REF!,3,1)</f>
        <v>#REF!</v>
      </c>
      <c r="D31" s="393" t="e">
        <f>+MID(#REF!,4,1)</f>
        <v>#REF!</v>
      </c>
      <c r="E31" s="393" t="e">
        <f>+MID(#REF!,5,1)</f>
        <v>#REF!</v>
      </c>
      <c r="F31" s="393" t="e">
        <f>+MID(#REF!,6,1)</f>
        <v>#REF!</v>
      </c>
      <c r="G31" s="393" t="e">
        <f>+MID(#REF!,7,1)</f>
        <v>#REF!</v>
      </c>
      <c r="H31" s="393" t="e">
        <f>+MID(#REF!,8,1)</f>
        <v>#REF!</v>
      </c>
      <c r="I31" s="393" t="e">
        <f>+MID(#REF!,9,1)</f>
        <v>#REF!</v>
      </c>
      <c r="J31" s="393" t="e">
        <f>+MID(#REF!,10,1)</f>
        <v>#REF!</v>
      </c>
      <c r="K31" s="393" t="e">
        <f>+MID(#REF!,11,1)</f>
        <v>#REF!</v>
      </c>
      <c r="L31" s="393" t="e">
        <f>+MID(#REF!,12,1)</f>
        <v>#REF!</v>
      </c>
      <c r="M31" s="393" t="e">
        <f>+MID(#REF!,13,1)</f>
        <v>#REF!</v>
      </c>
      <c r="N31" s="393" t="e">
        <f>+MID(#REF!,14,1)</f>
        <v>#REF!</v>
      </c>
      <c r="O31" s="393" t="e">
        <f>+MID(#REF!,15,1)</f>
        <v>#REF!</v>
      </c>
      <c r="P31" s="393" t="e">
        <f>+MID(#REF!,16,1)</f>
        <v>#REF!</v>
      </c>
      <c r="Q31" s="393" t="e">
        <f>+MID(#REF!,17,1)</f>
        <v>#REF!</v>
      </c>
      <c r="R31" s="393" t="e">
        <f>+MID(#REF!,18,1)</f>
        <v>#REF!</v>
      </c>
      <c r="S31" s="393" t="e">
        <f>+MID(#REF!,19,1)</f>
        <v>#REF!</v>
      </c>
      <c r="T31" s="393" t="e">
        <f>+MID(#REF!,20,1)</f>
        <v>#REF!</v>
      </c>
      <c r="U31" s="393" t="e">
        <f>+MID(#REF!,21,1)</f>
        <v>#REF!</v>
      </c>
      <c r="V31" s="393" t="e">
        <f>+MID(#REF!,22,1)</f>
        <v>#REF!</v>
      </c>
      <c r="W31" s="393" t="e">
        <f>+MID(#REF!,23,1)</f>
        <v>#REF!</v>
      </c>
      <c r="X31" s="393" t="e">
        <f>+MID(#REF!,24,1)</f>
        <v>#REF!</v>
      </c>
      <c r="Y31" s="393" t="e">
        <f>+MID(#REF!,25,1)</f>
        <v>#REF!</v>
      </c>
      <c r="Z31" s="393" t="e">
        <f>+MID(#REF!,26,1)</f>
        <v>#REF!</v>
      </c>
      <c r="AA31" s="393" t="e">
        <f>+MID(#REF!,27,1)</f>
        <v>#REF!</v>
      </c>
      <c r="AB31" s="393" t="e">
        <f>+MID(#REF!,28,1)</f>
        <v>#REF!</v>
      </c>
      <c r="AC31" s="393" t="e">
        <f>+MID(#REF!,29,1)</f>
        <v>#REF!</v>
      </c>
      <c r="AD31" s="393" t="e">
        <f>+MID(#REF!,30,1)</f>
        <v>#REF!</v>
      </c>
      <c r="AE31" s="393" t="e">
        <f>+MID(#REF!,31,1)</f>
        <v>#REF!</v>
      </c>
      <c r="AF31" s="393" t="e">
        <f>+MID(#REF!,32,1)</f>
        <v>#REF!</v>
      </c>
      <c r="AG31" s="393" t="e">
        <f>+MID(#REF!,33,1)</f>
        <v>#REF!</v>
      </c>
      <c r="AH31" s="393" t="e">
        <f>+MID(#REF!,34,1)</f>
        <v>#REF!</v>
      </c>
      <c r="AI31" s="393" t="e">
        <f>+MID(#REF!,35,1)</f>
        <v>#REF!</v>
      </c>
      <c r="AJ31" s="393" t="e">
        <f>+MID(#REF!,36,1)</f>
        <v>#REF!</v>
      </c>
      <c r="AK31" s="393" t="e">
        <f>+MID(#REF!,37,1)</f>
        <v>#REF!</v>
      </c>
      <c r="AL31" s="671"/>
    </row>
    <row r="32" spans="1:39" s="345" customFormat="1" ht="4.5" customHeight="1" thickBot="1" x14ac:dyDescent="0.3">
      <c r="A32" s="356"/>
      <c r="B32" s="356"/>
      <c r="C32" s="356"/>
      <c r="D32" s="356"/>
      <c r="E32" s="356"/>
      <c r="F32" s="356"/>
      <c r="G32" s="356"/>
      <c r="H32" s="356"/>
      <c r="I32" s="356"/>
      <c r="J32" s="356"/>
      <c r="K32" s="356"/>
      <c r="L32" s="356"/>
      <c r="M32" s="356"/>
      <c r="N32" s="356"/>
      <c r="O32" s="356"/>
      <c r="P32" s="356"/>
      <c r="Q32" s="356"/>
      <c r="R32" s="356"/>
      <c r="S32" s="356"/>
      <c r="T32" s="356"/>
      <c r="U32" s="356"/>
      <c r="V32" s="356"/>
      <c r="W32" s="353"/>
      <c r="X32" s="353"/>
      <c r="Y32" s="353"/>
      <c r="Z32" s="353"/>
      <c r="AA32" s="353"/>
      <c r="AB32" s="353"/>
      <c r="AC32" s="353"/>
      <c r="AD32" s="353"/>
      <c r="AE32" s="353"/>
      <c r="AF32" s="353"/>
      <c r="AG32" s="353"/>
      <c r="AH32" s="353"/>
      <c r="AI32" s="353"/>
      <c r="AJ32" s="353"/>
      <c r="AK32" s="353"/>
      <c r="AL32" s="356"/>
      <c r="AM32" s="356"/>
    </row>
    <row r="33" spans="1:38" s="388" customFormat="1" ht="12.75" customHeight="1" x14ac:dyDescent="0.25">
      <c r="A33" s="391" t="s">
        <v>1523</v>
      </c>
      <c r="B33" s="390"/>
      <c r="C33" s="390"/>
      <c r="D33" s="390"/>
      <c r="E33" s="390"/>
      <c r="F33" s="390"/>
      <c r="G33" s="390"/>
      <c r="H33" s="390"/>
      <c r="I33" s="390"/>
      <c r="J33" s="390"/>
      <c r="K33" s="629"/>
      <c r="L33" s="629"/>
      <c r="M33" s="1411" t="s">
        <v>1524</v>
      </c>
      <c r="N33" s="1412"/>
      <c r="O33" s="1412"/>
      <c r="P33" s="1412"/>
      <c r="Q33" s="1412"/>
      <c r="R33" s="1412"/>
      <c r="S33" s="1412"/>
      <c r="T33" s="1412"/>
      <c r="U33" s="1413"/>
      <c r="V33" s="1411" t="s">
        <v>1525</v>
      </c>
      <c r="W33" s="1412"/>
      <c r="X33" s="1412"/>
      <c r="Y33" s="1412"/>
      <c r="Z33" s="1412"/>
      <c r="AA33" s="1412"/>
      <c r="AB33" s="1412"/>
      <c r="AC33" s="1413"/>
      <c r="AD33" s="1411" t="s">
        <v>1526</v>
      </c>
      <c r="AE33" s="1412"/>
      <c r="AF33" s="1412"/>
      <c r="AG33" s="1412"/>
      <c r="AH33" s="1412"/>
      <c r="AI33" s="1412"/>
      <c r="AJ33" s="1412"/>
      <c r="AK33" s="1412"/>
      <c r="AL33" s="1417"/>
    </row>
    <row r="34" spans="1:38" s="345" customFormat="1" ht="19.5" customHeight="1" x14ac:dyDescent="0.25">
      <c r="A34" s="374" t="e">
        <f>LEFT(TEXT(#REF!,"dd.m.yyyy"),1)</f>
        <v>#REF!</v>
      </c>
      <c r="B34" s="373" t="e">
        <f>MID(TEXT(#REF!,"dd.mm.yyyy"),2,1)</f>
        <v>#REF!</v>
      </c>
      <c r="C34" s="372" t="s">
        <v>953</v>
      </c>
      <c r="D34" s="373" t="e">
        <f>MID(TEXT(#REF!,"dd.mm.yyyy"),4,1)</f>
        <v>#REF!</v>
      </c>
      <c r="E34" s="373" t="e">
        <f>MID(TEXT(#REF!,"dd.mm.yyyy"),5,1)</f>
        <v>#REF!</v>
      </c>
      <c r="F34" s="372" t="s">
        <v>953</v>
      </c>
      <c r="G34" s="373" t="e">
        <f>MID(TEXT(#REF!,"dd.mm.yyyy"),7,1)</f>
        <v>#REF!</v>
      </c>
      <c r="H34" s="373" t="e">
        <f>MID(TEXT(#REF!,"dd.mm.yyyy"),8,1)</f>
        <v>#REF!</v>
      </c>
      <c r="I34" s="373" t="e">
        <f>MID(TEXT(#REF!,"dd.mm.yyyy"),9,1)</f>
        <v>#REF!</v>
      </c>
      <c r="J34" s="373" t="e">
        <f>MID(TEXT(#REF!,"dd.mm.yyyy"),10,1)</f>
        <v>#REF!</v>
      </c>
      <c r="K34" s="672"/>
      <c r="L34" s="380"/>
      <c r="M34" s="1414"/>
      <c r="N34" s="1415"/>
      <c r="O34" s="1415"/>
      <c r="P34" s="1415"/>
      <c r="Q34" s="1415"/>
      <c r="R34" s="1415"/>
      <c r="S34" s="1415"/>
      <c r="T34" s="1415"/>
      <c r="U34" s="1416"/>
      <c r="V34" s="1414"/>
      <c r="W34" s="1415"/>
      <c r="X34" s="1415"/>
      <c r="Y34" s="1415"/>
      <c r="Z34" s="1415"/>
      <c r="AA34" s="1415"/>
      <c r="AB34" s="1415"/>
      <c r="AC34" s="1416"/>
      <c r="AD34" s="1414"/>
      <c r="AE34" s="1415"/>
      <c r="AF34" s="1415"/>
      <c r="AG34" s="1415"/>
      <c r="AH34" s="1415"/>
      <c r="AI34" s="1415"/>
      <c r="AJ34" s="1415"/>
      <c r="AK34" s="1415"/>
      <c r="AL34" s="1418"/>
    </row>
    <row r="35" spans="1:38" s="345" customFormat="1" ht="12.75" customHeight="1" x14ac:dyDescent="0.25">
      <c r="A35" s="386"/>
      <c r="B35" s="385"/>
      <c r="C35" s="385"/>
      <c r="D35" s="385"/>
      <c r="E35" s="385"/>
      <c r="F35" s="385"/>
      <c r="G35" s="385"/>
      <c r="H35" s="385"/>
      <c r="I35" s="385"/>
      <c r="J35" s="385"/>
      <c r="K35" s="631"/>
      <c r="L35" s="631"/>
      <c r="M35" s="1414"/>
      <c r="N35" s="1415"/>
      <c r="O35" s="1415"/>
      <c r="P35" s="1415"/>
      <c r="Q35" s="1415"/>
      <c r="R35" s="1415"/>
      <c r="S35" s="1415"/>
      <c r="T35" s="1415"/>
      <c r="U35" s="1416"/>
      <c r="V35" s="1414"/>
      <c r="W35" s="1415"/>
      <c r="X35" s="1415"/>
      <c r="Y35" s="1415"/>
      <c r="Z35" s="1415"/>
      <c r="AA35" s="1415"/>
      <c r="AB35" s="1415"/>
      <c r="AC35" s="1416"/>
      <c r="AD35" s="1414"/>
      <c r="AE35" s="1415"/>
      <c r="AF35" s="1415"/>
      <c r="AG35" s="1415"/>
      <c r="AH35" s="1415"/>
      <c r="AI35" s="1415"/>
      <c r="AJ35" s="1415"/>
      <c r="AK35" s="1415"/>
      <c r="AL35" s="1418"/>
    </row>
    <row r="36" spans="1:38" s="345" customFormat="1" x14ac:dyDescent="0.2">
      <c r="A36" s="357" t="s">
        <v>1527</v>
      </c>
      <c r="B36" s="356"/>
      <c r="C36" s="356"/>
      <c r="D36" s="356"/>
      <c r="E36" s="356"/>
      <c r="F36" s="356"/>
      <c r="G36" s="356"/>
      <c r="H36" s="356"/>
      <c r="I36" s="356"/>
      <c r="J36" s="356"/>
      <c r="K36" s="380"/>
      <c r="L36" s="632"/>
      <c r="M36" s="380"/>
      <c r="N36" s="380"/>
      <c r="O36" s="380"/>
      <c r="P36" s="380"/>
      <c r="Q36" s="380"/>
      <c r="R36" s="380"/>
      <c r="S36" s="380"/>
      <c r="T36" s="356"/>
      <c r="U36" s="378"/>
      <c r="V36" s="379"/>
      <c r="W36" s="379"/>
      <c r="X36" s="379"/>
      <c r="Y36" s="379"/>
      <c r="Z36" s="379"/>
      <c r="AA36" s="353"/>
      <c r="AB36" s="379"/>
      <c r="AC36" s="378"/>
      <c r="AD36" s="377"/>
      <c r="AE36" s="376"/>
      <c r="AF36" s="376"/>
      <c r="AG36" s="376"/>
      <c r="AH36" s="376"/>
      <c r="AI36" s="376"/>
      <c r="AJ36" s="376"/>
      <c r="AK36" s="376"/>
      <c r="AL36" s="375"/>
    </row>
    <row r="37" spans="1:38" s="345" customFormat="1" ht="19.5" customHeight="1" x14ac:dyDescent="0.25">
      <c r="A37" s="374" t="e">
        <f>IF(#REF!="","",LEFT(TEXT(#REF!,"dd.mm.yyyy"),1))</f>
        <v>#REF!</v>
      </c>
      <c r="B37" s="373" t="e">
        <f>IF(#REF!="","",MID(TEXT(#REF!,"dd.mm.yyyy"),2,1))</f>
        <v>#REF!</v>
      </c>
      <c r="C37" s="372" t="s">
        <v>953</v>
      </c>
      <c r="D37" s="373" t="e">
        <f>IF(#REF!="","",MID(TEXT(#REF!,"dd.mm.yyyy"),4,1))</f>
        <v>#REF!</v>
      </c>
      <c r="E37" s="373" t="e">
        <f>IF(#REF!="","",MID(TEXT(#REF!,"dd.mm.yyyy"),5,1))</f>
        <v>#REF!</v>
      </c>
      <c r="F37" s="372" t="s">
        <v>953</v>
      </c>
      <c r="G37" s="371" t="e">
        <f>IF(#REF!="","",MID(TEXT(#REF!,"dd.mm.yyyy"),7,1))</f>
        <v>#REF!</v>
      </c>
      <c r="H37" s="371" t="e">
        <f>IF(#REF!="","",MID(TEXT(#REF!,"dd.mm.yyyy"),8,1))</f>
        <v>#REF!</v>
      </c>
      <c r="I37" s="371" t="e">
        <f>IF(#REF!="","",MID(TEXT(#REF!,"dd.mm.yyyy"),9,1))</f>
        <v>#REF!</v>
      </c>
      <c r="J37" s="371" t="e">
        <f>IF(#REF!="","",MID(TEXT(#REF!,"dd.mm.yyyy"),10,1))</f>
        <v>#REF!</v>
      </c>
      <c r="K37" s="633"/>
      <c r="L37" s="482"/>
      <c r="M37" s="356"/>
      <c r="N37" s="356"/>
      <c r="O37" s="356"/>
      <c r="P37" s="356"/>
      <c r="Q37" s="356"/>
      <c r="R37" s="356"/>
      <c r="S37" s="356"/>
      <c r="T37" s="356"/>
      <c r="U37" s="482"/>
      <c r="V37" s="356"/>
      <c r="W37" s="353"/>
      <c r="X37" s="353"/>
      <c r="Y37" s="353"/>
      <c r="Z37" s="353"/>
      <c r="AA37" s="353"/>
      <c r="AB37" s="353"/>
      <c r="AC37" s="481"/>
      <c r="AD37" s="353"/>
      <c r="AE37" s="353"/>
      <c r="AF37" s="353"/>
      <c r="AG37" s="353"/>
      <c r="AH37" s="353"/>
      <c r="AI37" s="353"/>
      <c r="AJ37" s="353"/>
      <c r="AK37" s="353"/>
      <c r="AL37" s="352"/>
    </row>
    <row r="38" spans="1:38" s="351" customFormat="1" thickBot="1" x14ac:dyDescent="0.3">
      <c r="A38" s="366"/>
      <c r="B38" s="365"/>
      <c r="C38" s="365"/>
      <c r="D38" s="365"/>
      <c r="E38" s="365"/>
      <c r="F38" s="365"/>
      <c r="G38" s="365"/>
      <c r="H38" s="365"/>
      <c r="I38" s="365"/>
      <c r="J38" s="365"/>
      <c r="K38" s="365"/>
      <c r="L38" s="364"/>
      <c r="M38" s="1313" t="e">
        <f>#REF!</f>
        <v>#REF!</v>
      </c>
      <c r="N38" s="1314"/>
      <c r="O38" s="1314"/>
      <c r="P38" s="1314"/>
      <c r="Q38" s="1314"/>
      <c r="R38" s="1314"/>
      <c r="S38" s="1314"/>
      <c r="T38" s="1314"/>
      <c r="U38" s="1315"/>
      <c r="V38" s="1313" t="e">
        <f>#REF!</f>
        <v>#REF!</v>
      </c>
      <c r="W38" s="1314"/>
      <c r="X38" s="1314"/>
      <c r="Y38" s="1314"/>
      <c r="Z38" s="1314"/>
      <c r="AA38" s="1314"/>
      <c r="AB38" s="1314"/>
      <c r="AC38" s="1315"/>
      <c r="AD38" s="1316" t="e">
        <f>#REF!</f>
        <v>#REF!</v>
      </c>
      <c r="AE38" s="1314"/>
      <c r="AF38" s="1314"/>
      <c r="AG38" s="1314"/>
      <c r="AH38" s="1314"/>
      <c r="AI38" s="1314"/>
      <c r="AJ38" s="1314"/>
      <c r="AK38" s="1314"/>
      <c r="AL38" s="1317"/>
    </row>
    <row r="39" spans="1:38" s="351" customFormat="1" x14ac:dyDescent="0.2">
      <c r="A39" s="354"/>
      <c r="B39" s="354"/>
      <c r="C39" s="354"/>
      <c r="D39" s="354"/>
      <c r="E39" s="354"/>
      <c r="F39" s="354"/>
      <c r="G39" s="354"/>
      <c r="H39" s="354"/>
      <c r="I39" s="354"/>
      <c r="J39" s="354"/>
      <c r="K39" s="354"/>
      <c r="L39" s="354"/>
      <c r="M39" s="673"/>
      <c r="N39" s="673"/>
      <c r="O39" s="673"/>
      <c r="P39" s="673"/>
      <c r="Q39" s="673"/>
      <c r="R39" s="673"/>
      <c r="S39" s="673"/>
      <c r="T39" s="673"/>
      <c r="U39" s="673"/>
      <c r="V39" s="354"/>
      <c r="W39" s="353"/>
      <c r="X39" s="353"/>
      <c r="Y39" s="353"/>
      <c r="Z39" s="353"/>
      <c r="AA39" s="353"/>
      <c r="AB39" s="353"/>
      <c r="AC39" s="353"/>
      <c r="AD39" s="354"/>
      <c r="AE39" s="354"/>
      <c r="AF39" s="354"/>
      <c r="AG39" s="354"/>
      <c r="AH39" s="354"/>
      <c r="AI39" s="354"/>
      <c r="AJ39" s="354"/>
      <c r="AK39" s="354"/>
      <c r="AL39" s="354"/>
    </row>
    <row r="40" spans="1:38" s="351" customFormat="1" x14ac:dyDescent="0.2">
      <c r="A40" s="354"/>
      <c r="B40" s="354"/>
      <c r="C40" s="354"/>
      <c r="D40" s="354"/>
      <c r="E40" s="354"/>
      <c r="F40" s="354"/>
      <c r="G40" s="354"/>
      <c r="H40" s="354"/>
      <c r="I40" s="354"/>
      <c r="J40" s="354"/>
      <c r="K40" s="354"/>
      <c r="L40" s="354"/>
      <c r="M40" s="673"/>
      <c r="N40" s="673"/>
      <c r="O40" s="673"/>
      <c r="P40" s="673"/>
      <c r="Q40" s="673"/>
      <c r="R40" s="673"/>
      <c r="S40" s="673"/>
      <c r="T40" s="673"/>
      <c r="U40" s="673"/>
      <c r="V40" s="354"/>
      <c r="W40" s="353"/>
      <c r="X40" s="353"/>
      <c r="Y40" s="353"/>
      <c r="Z40" s="353"/>
      <c r="AA40" s="353"/>
      <c r="AB40" s="353"/>
      <c r="AC40" s="353"/>
      <c r="AD40" s="354"/>
      <c r="AE40" s="354"/>
      <c r="AF40" s="354"/>
      <c r="AG40" s="354"/>
      <c r="AH40" s="354"/>
      <c r="AI40" s="354"/>
      <c r="AJ40" s="354"/>
      <c r="AK40" s="354"/>
      <c r="AL40" s="354"/>
    </row>
    <row r="41" spans="1:38" s="351" customFormat="1" x14ac:dyDescent="0.25">
      <c r="W41" s="346"/>
      <c r="X41" s="346"/>
      <c r="Y41" s="346"/>
      <c r="Z41" s="346"/>
      <c r="AA41" s="346"/>
      <c r="AB41" s="346"/>
      <c r="AC41" s="346"/>
      <c r="AD41" s="346"/>
      <c r="AE41" s="346"/>
      <c r="AF41" s="346"/>
      <c r="AG41" s="346"/>
      <c r="AH41" s="346"/>
      <c r="AI41" s="346"/>
      <c r="AJ41" s="346"/>
      <c r="AK41" s="346"/>
    </row>
    <row r="42" spans="1:38" ht="13.5" thickBot="1" x14ac:dyDescent="0.3">
      <c r="W42" s="346"/>
      <c r="X42" s="346"/>
      <c r="Y42" s="346"/>
      <c r="Z42" s="346"/>
      <c r="AA42" s="346"/>
      <c r="AB42" s="346"/>
      <c r="AC42" s="346"/>
      <c r="AD42" s="346"/>
      <c r="AE42" s="346"/>
      <c r="AF42" s="346"/>
      <c r="AG42" s="346"/>
      <c r="AH42" s="346"/>
      <c r="AI42" s="346"/>
      <c r="AJ42" s="346"/>
      <c r="AK42" s="346"/>
    </row>
    <row r="43" spans="1:38" s="351" customFormat="1" x14ac:dyDescent="0.25">
      <c r="B43" s="363" t="s">
        <v>1528</v>
      </c>
      <c r="C43" s="362"/>
      <c r="D43" s="362"/>
      <c r="E43" s="362"/>
      <c r="F43" s="362"/>
      <c r="G43" s="362"/>
      <c r="H43" s="362"/>
      <c r="I43" s="362"/>
      <c r="J43" s="362"/>
      <c r="K43" s="362"/>
      <c r="L43" s="362"/>
      <c r="M43" s="362"/>
      <c r="N43" s="362"/>
      <c r="O43" s="362"/>
      <c r="P43" s="362"/>
      <c r="Q43" s="362"/>
      <c r="R43" s="362"/>
      <c r="S43" s="362"/>
      <c r="T43" s="362"/>
      <c r="U43" s="362"/>
      <c r="V43" s="362"/>
      <c r="W43" s="361"/>
      <c r="X43" s="361"/>
      <c r="Y43" s="361"/>
      <c r="Z43" s="361"/>
      <c r="AA43" s="361"/>
      <c r="AB43" s="361"/>
      <c r="AC43" s="361"/>
      <c r="AD43" s="361"/>
      <c r="AE43" s="361"/>
      <c r="AF43" s="361"/>
      <c r="AG43" s="361"/>
      <c r="AH43" s="361"/>
      <c r="AI43" s="361"/>
      <c r="AJ43" s="360"/>
      <c r="AK43" s="346"/>
    </row>
    <row r="44" spans="1:38"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8" x14ac:dyDescent="0.25">
      <c r="B45" s="359"/>
      <c r="C45" s="622"/>
      <c r="D45" s="622"/>
      <c r="E45" s="622"/>
      <c r="F45" s="622"/>
      <c r="G45" s="622"/>
      <c r="H45" s="622"/>
      <c r="I45" s="622"/>
      <c r="J45" s="622"/>
      <c r="K45" s="622"/>
      <c r="L45" s="622"/>
      <c r="M45" s="622"/>
      <c r="N45" s="622"/>
      <c r="O45" s="622"/>
      <c r="P45" s="622"/>
      <c r="Q45" s="622"/>
      <c r="R45" s="622"/>
      <c r="S45" s="622"/>
      <c r="T45" s="622"/>
      <c r="U45" s="622"/>
      <c r="V45" s="622"/>
      <c r="W45" s="353"/>
      <c r="X45" s="353"/>
      <c r="Y45" s="353"/>
      <c r="Z45" s="353"/>
      <c r="AA45" s="353"/>
      <c r="AB45" s="353"/>
      <c r="AC45" s="353"/>
      <c r="AD45" s="353"/>
      <c r="AE45" s="353"/>
      <c r="AF45" s="353"/>
      <c r="AG45" s="353"/>
      <c r="AH45" s="353"/>
      <c r="AI45" s="353"/>
      <c r="AJ45" s="352"/>
      <c r="AK45" s="346"/>
    </row>
    <row r="46" spans="1:38"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38"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38"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2:37" s="345" customFormat="1" ht="13.5" thickBot="1" x14ac:dyDescent="0.3">
      <c r="B53" s="350"/>
      <c r="C53" s="349"/>
      <c r="D53" s="349"/>
      <c r="E53" s="349"/>
      <c r="F53" s="349"/>
      <c r="G53" s="349" t="s">
        <v>1529</v>
      </c>
      <c r="H53" s="349"/>
      <c r="I53" s="349"/>
      <c r="J53" s="349"/>
      <c r="K53" s="349"/>
      <c r="L53" s="349"/>
      <c r="M53" s="349"/>
      <c r="N53" s="349"/>
      <c r="O53" s="349"/>
      <c r="P53" s="349"/>
      <c r="Q53" s="349"/>
      <c r="R53" s="349"/>
      <c r="S53" s="349"/>
      <c r="T53" s="349"/>
      <c r="U53" s="349" t="s">
        <v>1530</v>
      </c>
      <c r="V53" s="349"/>
      <c r="W53" s="348"/>
      <c r="X53" s="348"/>
      <c r="Y53" s="348"/>
      <c r="Z53" s="348"/>
      <c r="AA53" s="348"/>
      <c r="AB53" s="348"/>
      <c r="AC53" s="348"/>
      <c r="AD53" s="348"/>
      <c r="AE53" s="348"/>
      <c r="AF53" s="348"/>
      <c r="AG53" s="348"/>
      <c r="AH53" s="348"/>
      <c r="AI53" s="348"/>
      <c r="AJ53" s="347"/>
      <c r="AK53" s="346"/>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B5"/>
  <sheetViews>
    <sheetView showGridLines="0" zoomScaleNormal="100" workbookViewId="0">
      <selection activeCell="A20" sqref="A20"/>
    </sheetView>
  </sheetViews>
  <sheetFormatPr defaultRowHeight="15" x14ac:dyDescent="0.25"/>
  <cols>
    <col min="1" max="2" width="43.28515625" customWidth="1"/>
    <col min="3" max="3" width="19.140625" customWidth="1"/>
  </cols>
  <sheetData>
    <row r="1" spans="1:2" ht="17.25" thickBot="1" x14ac:dyDescent="0.35">
      <c r="A1" s="1" t="s">
        <v>47</v>
      </c>
    </row>
    <row r="2" spans="1:2" ht="21" customHeight="1" thickTop="1" thickBot="1" x14ac:dyDescent="0.3">
      <c r="A2" s="7" t="s">
        <v>40</v>
      </c>
      <c r="B2" s="8" t="s">
        <v>36</v>
      </c>
    </row>
    <row r="3" spans="1:2" ht="23.25" customHeight="1" thickTop="1" thickBot="1" x14ac:dyDescent="0.3">
      <c r="A3" s="9" t="s">
        <v>48</v>
      </c>
      <c r="B3" s="10"/>
    </row>
    <row r="4" spans="1:2" ht="23.25" customHeight="1" thickBot="1" x14ac:dyDescent="0.3">
      <c r="A4" s="13" t="s">
        <v>49</v>
      </c>
      <c r="B4" s="14"/>
    </row>
    <row r="5" spans="1:2" ht="15.75" thickTop="1" x14ac:dyDescent="0.25"/>
  </sheetData>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000"/>
  </sheetPr>
  <dimension ref="A1:O252"/>
  <sheetViews>
    <sheetView showGridLines="0" view="pageBreakPreview" zoomScaleNormal="100" zoomScaleSheetLayoutView="100" workbookViewId="0">
      <selection activeCell="E8" sqref="E8:G8"/>
    </sheetView>
  </sheetViews>
  <sheetFormatPr defaultColWidth="9.140625" defaultRowHeight="11.25" x14ac:dyDescent="0.25"/>
  <cols>
    <col min="1" max="1" width="5.5703125" style="786" customWidth="1"/>
    <col min="2" max="2" width="16.85546875" style="786" customWidth="1"/>
    <col min="3" max="3" width="0.85546875" style="786" customWidth="1"/>
    <col min="4" max="4" width="6.28515625" style="786" customWidth="1"/>
    <col min="5" max="5" width="3.5703125" style="786" customWidth="1"/>
    <col min="6" max="6" width="12.42578125" style="786" customWidth="1"/>
    <col min="7" max="7" width="12.140625" style="786" customWidth="1"/>
    <col min="8" max="8" width="0.85546875" style="786" customWidth="1"/>
    <col min="9" max="9" width="14.7109375" style="786" customWidth="1"/>
    <col min="10" max="10" width="3.5703125" style="786" customWidth="1"/>
    <col min="11" max="11" width="10.5703125" style="786" customWidth="1"/>
    <col min="12" max="12" width="14.42578125" style="786" customWidth="1"/>
    <col min="13" max="16384" width="9.140625" style="786"/>
  </cols>
  <sheetData>
    <row r="1" spans="1:15" ht="15" customHeight="1" x14ac:dyDescent="0.25">
      <c r="A1" s="785"/>
      <c r="B1" s="456"/>
      <c r="C1" s="399"/>
      <c r="G1" s="787"/>
      <c r="H1" s="787"/>
      <c r="I1" s="787"/>
      <c r="J1" s="787"/>
      <c r="K1" s="787"/>
    </row>
    <row r="2" spans="1:15" ht="21.75" customHeight="1" x14ac:dyDescent="0.25">
      <c r="A2" s="785"/>
      <c r="B2" s="773" t="s">
        <v>1939</v>
      </c>
      <c r="C2" s="776"/>
      <c r="D2" s="479" t="s">
        <v>1531</v>
      </c>
      <c r="E2" s="928" t="e">
        <f>"  "&amp;#REF!&amp;"  "&amp;#REF!&amp;"  "&amp;#REF!&amp;"  "&amp;#REF!&amp;"  "&amp;#REF!&amp;"  "&amp;#REF!&amp;"  "&amp;#REF!&amp;"  "&amp;#REF!&amp;"  "&amp;#REF!&amp;"  "&amp;#REF!</f>
        <v>#REF!</v>
      </c>
      <c r="F2" s="477"/>
      <c r="G2" s="476"/>
      <c r="H2" s="804"/>
      <c r="I2" s="811" t="s">
        <v>1924</v>
      </c>
      <c r="J2" s="808" t="e">
        <f>"  "&amp;#REF!&amp;"  "&amp;#REF!&amp;"  "&amp;#REF!&amp;"  "&amp;#REF!&amp;"  "&amp;#REF!&amp;"  "&amp;#REF!&amp;"  "&amp;#REF!&amp;"  "&amp;#REF!&amp;" "</f>
        <v>#REF!</v>
      </c>
      <c r="K2" s="809"/>
      <c r="L2" s="810"/>
    </row>
    <row r="3" spans="1:15" ht="2.25" customHeight="1" thickBot="1" x14ac:dyDescent="0.3">
      <c r="A3" s="785"/>
      <c r="C3" s="787"/>
    </row>
    <row r="4" spans="1:15" s="788" customFormat="1" ht="11.25" customHeight="1" x14ac:dyDescent="0.25">
      <c r="A4" s="1482" t="s">
        <v>1532</v>
      </c>
      <c r="B4" s="1483" t="s">
        <v>1533</v>
      </c>
      <c r="C4" s="898"/>
      <c r="D4" s="1512" t="s">
        <v>1534</v>
      </c>
      <c r="E4" s="1513" t="s">
        <v>1535</v>
      </c>
      <c r="F4" s="1514"/>
      <c r="G4" s="1514"/>
      <c r="H4" s="1514"/>
      <c r="I4" s="1514"/>
      <c r="J4" s="1515"/>
      <c r="K4" s="1399" t="s">
        <v>1513</v>
      </c>
      <c r="L4" s="1400"/>
    </row>
    <row r="5" spans="1:15" s="788" customFormat="1" ht="11.25" customHeight="1" x14ac:dyDescent="0.25">
      <c r="A5" s="1451"/>
      <c r="B5" s="1452"/>
      <c r="C5" s="860"/>
      <c r="D5" s="1387"/>
      <c r="E5" s="1516">
        <v>1</v>
      </c>
      <c r="F5" s="1344" t="s">
        <v>1536</v>
      </c>
      <c r="G5" s="1406"/>
      <c r="H5" s="927"/>
      <c r="I5" s="1504" t="s">
        <v>1068</v>
      </c>
      <c r="J5" s="1505"/>
      <c r="K5" s="1336"/>
      <c r="L5" s="1337"/>
    </row>
    <row r="6" spans="1:15" s="788" customFormat="1" ht="12" customHeight="1" x14ac:dyDescent="0.25">
      <c r="A6" s="1346"/>
      <c r="B6" s="1354"/>
      <c r="C6" s="899"/>
      <c r="D6" s="1389"/>
      <c r="E6" s="1516"/>
      <c r="F6" s="1344" t="s">
        <v>1537</v>
      </c>
      <c r="G6" s="1406"/>
      <c r="H6" s="927"/>
      <c r="I6" s="1506"/>
      <c r="J6" s="1507"/>
      <c r="K6" s="1344" t="s">
        <v>1066</v>
      </c>
      <c r="L6" s="1345"/>
    </row>
    <row r="7" spans="1:15" s="790" customFormat="1" ht="27.95" customHeight="1" x14ac:dyDescent="0.25">
      <c r="A7" s="1517"/>
      <c r="B7" s="1385" t="s">
        <v>1940</v>
      </c>
      <c r="C7" s="913"/>
      <c r="D7" s="1518" t="s">
        <v>486</v>
      </c>
      <c r="E7" s="1520" t="e">
        <f>#REF!</f>
        <v>#REF!</v>
      </c>
      <c r="F7" s="1520"/>
      <c r="G7" s="1521"/>
      <c r="H7" s="906"/>
      <c r="I7" s="1522" t="e">
        <f>E7-E8</f>
        <v>#REF!</v>
      </c>
      <c r="J7" s="1522"/>
      <c r="K7" s="1523"/>
      <c r="L7" s="789"/>
    </row>
    <row r="8" spans="1:15" s="790" customFormat="1" ht="27.95" customHeight="1" x14ac:dyDescent="0.25">
      <c r="A8" s="1517"/>
      <c r="B8" s="1385"/>
      <c r="C8" s="914"/>
      <c r="D8" s="1519"/>
      <c r="E8" s="1520" t="e">
        <f>#REF!</f>
        <v>#REF!</v>
      </c>
      <c r="F8" s="1520"/>
      <c r="G8" s="1521"/>
      <c r="H8" s="906"/>
      <c r="I8" s="906"/>
      <c r="J8" s="1521" t="e">
        <f>#REF!</f>
        <v>#REF!</v>
      </c>
      <c r="K8" s="1522"/>
      <c r="L8" s="1524"/>
      <c r="O8" s="790" t="s">
        <v>983</v>
      </c>
    </row>
    <row r="9" spans="1:15" s="790" customFormat="1" ht="27.95" customHeight="1" x14ac:dyDescent="0.25">
      <c r="A9" s="1517" t="s">
        <v>487</v>
      </c>
      <c r="B9" s="1508" t="s">
        <v>1539</v>
      </c>
      <c r="C9" s="913"/>
      <c r="D9" s="1518" t="s">
        <v>489</v>
      </c>
      <c r="E9" s="1520" t="e">
        <f>#REF!</f>
        <v>#REF!</v>
      </c>
      <c r="F9" s="1520"/>
      <c r="G9" s="1521"/>
      <c r="H9" s="906"/>
      <c r="I9" s="1522" t="e">
        <f>E9-E10</f>
        <v>#REF!</v>
      </c>
      <c r="J9" s="1522"/>
      <c r="K9" s="1523"/>
      <c r="L9" s="789"/>
    </row>
    <row r="10" spans="1:15" s="790" customFormat="1" ht="27.95" customHeight="1" x14ac:dyDescent="0.25">
      <c r="A10" s="1517"/>
      <c r="B10" s="1362"/>
      <c r="C10" s="914"/>
      <c r="D10" s="1519"/>
      <c r="E10" s="1520" t="e">
        <f>#REF!</f>
        <v>#REF!</v>
      </c>
      <c r="F10" s="1520"/>
      <c r="G10" s="1521"/>
      <c r="H10" s="906"/>
      <c r="I10" s="906"/>
      <c r="J10" s="1521" t="e">
        <f>#REF!</f>
        <v>#REF!</v>
      </c>
      <c r="K10" s="1522"/>
      <c r="L10" s="1524"/>
    </row>
    <row r="11" spans="1:15" s="790" customFormat="1" ht="27.95" customHeight="1" x14ac:dyDescent="0.25">
      <c r="A11" s="1534" t="s">
        <v>490</v>
      </c>
      <c r="B11" s="1508" t="s">
        <v>1540</v>
      </c>
      <c r="C11" s="812"/>
      <c r="D11" s="1518" t="s">
        <v>492</v>
      </c>
      <c r="E11" s="1520" t="e">
        <f>#REF!</f>
        <v>#REF!</v>
      </c>
      <c r="F11" s="1520"/>
      <c r="G11" s="1521"/>
      <c r="H11" s="906"/>
      <c r="I11" s="1522" t="e">
        <f>E11-E12</f>
        <v>#REF!</v>
      </c>
      <c r="J11" s="1522"/>
      <c r="K11" s="1523"/>
      <c r="L11" s="789"/>
    </row>
    <row r="12" spans="1:15" s="790" customFormat="1" ht="27.95" customHeight="1" x14ac:dyDescent="0.25">
      <c r="A12" s="1535"/>
      <c r="B12" s="1362"/>
      <c r="C12" s="813"/>
      <c r="D12" s="1519"/>
      <c r="E12" s="1520" t="e">
        <f>#REF!</f>
        <v>#REF!</v>
      </c>
      <c r="F12" s="1520"/>
      <c r="G12" s="1521"/>
      <c r="H12" s="906"/>
      <c r="I12" s="906"/>
      <c r="J12" s="1521" t="e">
        <f>#REF!</f>
        <v>#REF!</v>
      </c>
      <c r="K12" s="1522"/>
      <c r="L12" s="1524"/>
    </row>
    <row r="13" spans="1:15" s="788" customFormat="1" ht="27.95" customHeight="1" x14ac:dyDescent="0.25">
      <c r="A13" s="1525" t="s">
        <v>493</v>
      </c>
      <c r="B13" s="1457" t="s">
        <v>1541</v>
      </c>
      <c r="C13" s="910"/>
      <c r="D13" s="1527" t="s">
        <v>495</v>
      </c>
      <c r="E13" s="1529" t="e">
        <f>#REF!</f>
        <v>#REF!</v>
      </c>
      <c r="F13" s="1529"/>
      <c r="G13" s="1530"/>
      <c r="H13" s="896"/>
      <c r="I13" s="1531" t="e">
        <f>E13-E14</f>
        <v>#REF!</v>
      </c>
      <c r="J13" s="1531"/>
      <c r="K13" s="1532"/>
      <c r="L13" s="791"/>
    </row>
    <row r="14" spans="1:15" s="788" customFormat="1" ht="27.95" customHeight="1" x14ac:dyDescent="0.25">
      <c r="A14" s="1526"/>
      <c r="B14" s="1350"/>
      <c r="C14" s="911"/>
      <c r="D14" s="1528"/>
      <c r="E14" s="1529" t="e">
        <f>#REF!</f>
        <v>#REF!</v>
      </c>
      <c r="F14" s="1529"/>
      <c r="G14" s="1530"/>
      <c r="H14" s="896"/>
      <c r="I14" s="896"/>
      <c r="J14" s="1530" t="e">
        <f>#REF!</f>
        <v>#REF!</v>
      </c>
      <c r="K14" s="1531"/>
      <c r="L14" s="1533"/>
    </row>
    <row r="15" spans="1:15" s="788" customFormat="1" ht="27.95" customHeight="1" x14ac:dyDescent="0.25">
      <c r="A15" s="1536" t="s">
        <v>496</v>
      </c>
      <c r="B15" s="1457" t="s">
        <v>1542</v>
      </c>
      <c r="C15" s="910"/>
      <c r="D15" s="1527" t="s">
        <v>498</v>
      </c>
      <c r="E15" s="1529" t="e">
        <f>#REF!</f>
        <v>#REF!</v>
      </c>
      <c r="F15" s="1529"/>
      <c r="G15" s="1530"/>
      <c r="H15" s="896"/>
      <c r="I15" s="1531" t="e">
        <f>E15-E16</f>
        <v>#REF!</v>
      </c>
      <c r="J15" s="1531"/>
      <c r="K15" s="1532"/>
      <c r="L15" s="791"/>
    </row>
    <row r="16" spans="1:15" s="788" customFormat="1" ht="27.95" customHeight="1" x14ac:dyDescent="0.25">
      <c r="A16" s="1537"/>
      <c r="B16" s="1350"/>
      <c r="C16" s="911"/>
      <c r="D16" s="1528"/>
      <c r="E16" s="1529" t="e">
        <f>#REF!</f>
        <v>#REF!</v>
      </c>
      <c r="F16" s="1529"/>
      <c r="G16" s="1530"/>
      <c r="H16" s="896"/>
      <c r="I16" s="896"/>
      <c r="J16" s="1530" t="e">
        <f>#REF!</f>
        <v>#REF!</v>
      </c>
      <c r="K16" s="1531"/>
      <c r="L16" s="1533"/>
    </row>
    <row r="17" spans="1:12" s="788" customFormat="1" ht="27.95" customHeight="1" x14ac:dyDescent="0.25">
      <c r="A17" s="1536" t="s">
        <v>499</v>
      </c>
      <c r="B17" s="1457" t="s">
        <v>1543</v>
      </c>
      <c r="C17" s="910"/>
      <c r="D17" s="1527" t="s">
        <v>501</v>
      </c>
      <c r="E17" s="1529" t="e">
        <f>#REF!</f>
        <v>#REF!</v>
      </c>
      <c r="F17" s="1529"/>
      <c r="G17" s="1530"/>
      <c r="H17" s="896"/>
      <c r="I17" s="1531" t="e">
        <f>E17-E18</f>
        <v>#REF!</v>
      </c>
      <c r="J17" s="1531"/>
      <c r="K17" s="1532"/>
      <c r="L17" s="791"/>
    </row>
    <row r="18" spans="1:12" s="788" customFormat="1" ht="27.95" customHeight="1" x14ac:dyDescent="0.25">
      <c r="A18" s="1537"/>
      <c r="B18" s="1350"/>
      <c r="C18" s="911"/>
      <c r="D18" s="1528"/>
      <c r="E18" s="1529" t="e">
        <f>#REF!</f>
        <v>#REF!</v>
      </c>
      <c r="F18" s="1529"/>
      <c r="G18" s="1530"/>
      <c r="H18" s="896"/>
      <c r="I18" s="896"/>
      <c r="J18" s="1530" t="e">
        <f>#REF!</f>
        <v>#REF!</v>
      </c>
      <c r="K18" s="1531"/>
      <c r="L18" s="1533"/>
    </row>
    <row r="19" spans="1:12" s="788" customFormat="1" ht="27.95" customHeight="1" x14ac:dyDescent="0.25">
      <c r="A19" s="1536" t="s">
        <v>502</v>
      </c>
      <c r="B19" s="1457" t="s">
        <v>1544</v>
      </c>
      <c r="C19" s="910"/>
      <c r="D19" s="1527" t="s">
        <v>504</v>
      </c>
      <c r="E19" s="1529" t="e">
        <f>#REF!</f>
        <v>#REF!</v>
      </c>
      <c r="F19" s="1529"/>
      <c r="G19" s="1530"/>
      <c r="H19" s="896"/>
      <c r="I19" s="1531" t="e">
        <f>E19-E20</f>
        <v>#REF!</v>
      </c>
      <c r="J19" s="1531"/>
      <c r="K19" s="1532"/>
      <c r="L19" s="791"/>
    </row>
    <row r="20" spans="1:12" s="788" customFormat="1" ht="27.95" customHeight="1" x14ac:dyDescent="0.25">
      <c r="A20" s="1537"/>
      <c r="B20" s="1350"/>
      <c r="C20" s="911"/>
      <c r="D20" s="1528"/>
      <c r="E20" s="1529" t="e">
        <f>#REF!</f>
        <v>#REF!</v>
      </c>
      <c r="F20" s="1529"/>
      <c r="G20" s="1530"/>
      <c r="H20" s="896"/>
      <c r="I20" s="896"/>
      <c r="J20" s="1530" t="e">
        <f>#REF!</f>
        <v>#REF!</v>
      </c>
      <c r="K20" s="1531"/>
      <c r="L20" s="1533"/>
    </row>
    <row r="21" spans="1:12" s="788" customFormat="1" ht="27.95" customHeight="1" x14ac:dyDescent="0.25">
      <c r="A21" s="1536" t="s">
        <v>505</v>
      </c>
      <c r="B21" s="1457" t="s">
        <v>1545</v>
      </c>
      <c r="C21" s="910"/>
      <c r="D21" s="1527" t="s">
        <v>507</v>
      </c>
      <c r="E21" s="1529" t="e">
        <f>#REF!</f>
        <v>#REF!</v>
      </c>
      <c r="F21" s="1529"/>
      <c r="G21" s="1530"/>
      <c r="H21" s="896"/>
      <c r="I21" s="1531" t="e">
        <f>E21-E22</f>
        <v>#REF!</v>
      </c>
      <c r="J21" s="1531"/>
      <c r="K21" s="1532"/>
      <c r="L21" s="791"/>
    </row>
    <row r="22" spans="1:12" s="788" customFormat="1" ht="27.95" customHeight="1" x14ac:dyDescent="0.25">
      <c r="A22" s="1537"/>
      <c r="B22" s="1350"/>
      <c r="C22" s="911"/>
      <c r="D22" s="1528"/>
      <c r="E22" s="1529" t="e">
        <f>#REF!</f>
        <v>#REF!</v>
      </c>
      <c r="F22" s="1529"/>
      <c r="G22" s="1530"/>
      <c r="H22" s="896"/>
      <c r="I22" s="896"/>
      <c r="J22" s="1530" t="e">
        <f>#REF!</f>
        <v>#REF!</v>
      </c>
      <c r="K22" s="1531"/>
      <c r="L22" s="1533"/>
    </row>
    <row r="23" spans="1:12" s="788" customFormat="1" ht="27.95" customHeight="1" x14ac:dyDescent="0.25">
      <c r="A23" s="1536" t="s">
        <v>508</v>
      </c>
      <c r="B23" s="1457" t="s">
        <v>1546</v>
      </c>
      <c r="C23" s="910"/>
      <c r="D23" s="1527" t="s">
        <v>510</v>
      </c>
      <c r="E23" s="1529" t="e">
        <f>#REF!</f>
        <v>#REF!</v>
      </c>
      <c r="F23" s="1529"/>
      <c r="G23" s="1530"/>
      <c r="H23" s="896"/>
      <c r="I23" s="1531" t="e">
        <f>E23-E24</f>
        <v>#REF!</v>
      </c>
      <c r="J23" s="1531"/>
      <c r="K23" s="1532"/>
      <c r="L23" s="791"/>
    </row>
    <row r="24" spans="1:12" s="788" customFormat="1" ht="27.95" customHeight="1" x14ac:dyDescent="0.25">
      <c r="A24" s="1537"/>
      <c r="B24" s="1350"/>
      <c r="C24" s="911"/>
      <c r="D24" s="1528"/>
      <c r="E24" s="1529" t="e">
        <f>#REF!</f>
        <v>#REF!</v>
      </c>
      <c r="F24" s="1529"/>
      <c r="G24" s="1530"/>
      <c r="H24" s="896"/>
      <c r="I24" s="896"/>
      <c r="J24" s="1530" t="e">
        <f>#REF!</f>
        <v>#REF!</v>
      </c>
      <c r="K24" s="1531"/>
      <c r="L24" s="1533"/>
    </row>
    <row r="25" spans="1:12" s="788" customFormat="1" ht="27.95" customHeight="1" x14ac:dyDescent="0.25">
      <c r="A25" s="1536" t="s">
        <v>511</v>
      </c>
      <c r="B25" s="1457" t="s">
        <v>1547</v>
      </c>
      <c r="C25" s="910"/>
      <c r="D25" s="1527" t="s">
        <v>513</v>
      </c>
      <c r="E25" s="1529" t="e">
        <f>#REF!</f>
        <v>#REF!</v>
      </c>
      <c r="F25" s="1529"/>
      <c r="G25" s="1530"/>
      <c r="H25" s="896"/>
      <c r="I25" s="1531" t="e">
        <f>E25-E26</f>
        <v>#REF!</v>
      </c>
      <c r="J25" s="1531"/>
      <c r="K25" s="1532"/>
      <c r="L25" s="791"/>
    </row>
    <row r="26" spans="1:12" s="788" customFormat="1" ht="27.95" customHeight="1" x14ac:dyDescent="0.25">
      <c r="A26" s="1537"/>
      <c r="B26" s="1350"/>
      <c r="C26" s="911"/>
      <c r="D26" s="1528"/>
      <c r="E26" s="1529" t="e">
        <f>#REF!</f>
        <v>#REF!</v>
      </c>
      <c r="F26" s="1529"/>
      <c r="G26" s="1530"/>
      <c r="H26" s="896"/>
      <c r="I26" s="896"/>
      <c r="J26" s="1530" t="e">
        <f>#REF!</f>
        <v>#REF!</v>
      </c>
      <c r="K26" s="1531"/>
      <c r="L26" s="1533"/>
    </row>
    <row r="27" spans="1:12" s="790" customFormat="1" ht="27.95" customHeight="1" x14ac:dyDescent="0.25">
      <c r="A27" s="1538" t="s">
        <v>514</v>
      </c>
      <c r="B27" s="1503" t="s">
        <v>1548</v>
      </c>
      <c r="C27" s="913"/>
      <c r="D27" s="1518" t="s">
        <v>516</v>
      </c>
      <c r="E27" s="1520" t="e">
        <f>#REF!</f>
        <v>#REF!</v>
      </c>
      <c r="F27" s="1520"/>
      <c r="G27" s="1521"/>
      <c r="H27" s="906"/>
      <c r="I27" s="1522" t="e">
        <f>E27-E28</f>
        <v>#REF!</v>
      </c>
      <c r="J27" s="1522"/>
      <c r="K27" s="1523"/>
      <c r="L27" s="789"/>
    </row>
    <row r="28" spans="1:12" s="790" customFormat="1" ht="27.95" customHeight="1" x14ac:dyDescent="0.25">
      <c r="A28" s="1539"/>
      <c r="B28" s="1476"/>
      <c r="C28" s="914"/>
      <c r="D28" s="1519"/>
      <c r="E28" s="1520" t="e">
        <f>#REF!</f>
        <v>#REF!</v>
      </c>
      <c r="F28" s="1520"/>
      <c r="G28" s="1521"/>
      <c r="H28" s="906"/>
      <c r="I28" s="906"/>
      <c r="J28" s="1521" t="e">
        <f>#REF!</f>
        <v>#REF!</v>
      </c>
      <c r="K28" s="1522"/>
      <c r="L28" s="1524"/>
    </row>
    <row r="29" spans="1:12" s="788" customFormat="1" ht="27.95" customHeight="1" x14ac:dyDescent="0.25">
      <c r="A29" s="1525" t="s">
        <v>517</v>
      </c>
      <c r="B29" s="1457" t="s">
        <v>1549</v>
      </c>
      <c r="C29" s="910"/>
      <c r="D29" s="1527" t="s">
        <v>519</v>
      </c>
      <c r="E29" s="1529" t="e">
        <f>#REF!</f>
        <v>#REF!</v>
      </c>
      <c r="F29" s="1529"/>
      <c r="G29" s="1530"/>
      <c r="H29" s="896"/>
      <c r="I29" s="1531" t="e">
        <f>E29-E30</f>
        <v>#REF!</v>
      </c>
      <c r="J29" s="1531"/>
      <c r="K29" s="1532"/>
      <c r="L29" s="791"/>
    </row>
    <row r="30" spans="1:12" s="788" customFormat="1" ht="27.95" customHeight="1" x14ac:dyDescent="0.25">
      <c r="A30" s="1526"/>
      <c r="B30" s="1350"/>
      <c r="C30" s="911"/>
      <c r="D30" s="1528"/>
      <c r="E30" s="1529" t="e">
        <f>#REF!</f>
        <v>#REF!</v>
      </c>
      <c r="F30" s="1529"/>
      <c r="G30" s="1530"/>
      <c r="H30" s="896"/>
      <c r="I30" s="896"/>
      <c r="J30" s="1530" t="e">
        <f>#REF!</f>
        <v>#REF!</v>
      </c>
      <c r="K30" s="1531"/>
      <c r="L30" s="1533"/>
    </row>
    <row r="31" spans="1:12" s="788" customFormat="1" ht="27.95" customHeight="1" x14ac:dyDescent="0.25">
      <c r="A31" s="1536" t="s">
        <v>496</v>
      </c>
      <c r="B31" s="1457" t="s">
        <v>1550</v>
      </c>
      <c r="C31" s="910"/>
      <c r="D31" s="1527" t="s">
        <v>521</v>
      </c>
      <c r="E31" s="1529" t="e">
        <f>#REF!</f>
        <v>#REF!</v>
      </c>
      <c r="F31" s="1529"/>
      <c r="G31" s="1530"/>
      <c r="H31" s="896"/>
      <c r="I31" s="1531" t="e">
        <f>E31-E32</f>
        <v>#REF!</v>
      </c>
      <c r="J31" s="1531"/>
      <c r="K31" s="1532"/>
      <c r="L31" s="791"/>
    </row>
    <row r="32" spans="1:12" s="788" customFormat="1" ht="27.95" customHeight="1" x14ac:dyDescent="0.25">
      <c r="A32" s="1537"/>
      <c r="B32" s="1350"/>
      <c r="C32" s="911"/>
      <c r="D32" s="1528"/>
      <c r="E32" s="1529" t="e">
        <f>#REF!</f>
        <v>#REF!</v>
      </c>
      <c r="F32" s="1529"/>
      <c r="G32" s="1530"/>
      <c r="H32" s="896"/>
      <c r="I32" s="896"/>
      <c r="J32" s="1530" t="e">
        <f>#REF!</f>
        <v>#REF!</v>
      </c>
      <c r="K32" s="1531"/>
      <c r="L32" s="1533"/>
    </row>
    <row r="33" spans="1:12" ht="27.95" customHeight="1" x14ac:dyDescent="0.25">
      <c r="A33" s="1537" t="s">
        <v>499</v>
      </c>
      <c r="B33" s="1457" t="s">
        <v>1551</v>
      </c>
      <c r="C33" s="910"/>
      <c r="D33" s="1527" t="s">
        <v>523</v>
      </c>
      <c r="E33" s="1529" t="e">
        <f>#REF!</f>
        <v>#REF!</v>
      </c>
      <c r="F33" s="1529"/>
      <c r="G33" s="1530"/>
      <c r="H33" s="896"/>
      <c r="I33" s="1531" t="e">
        <f>E33-E34</f>
        <v>#REF!</v>
      </c>
      <c r="J33" s="1531"/>
      <c r="K33" s="1532"/>
      <c r="L33" s="791"/>
    </row>
    <row r="34" spans="1:12" ht="27.95" customHeight="1" thickBot="1" x14ac:dyDescent="0.3">
      <c r="A34" s="1540"/>
      <c r="B34" s="1541"/>
      <c r="C34" s="919"/>
      <c r="D34" s="1542"/>
      <c r="E34" s="1543" t="e">
        <f>#REF!</f>
        <v>#REF!</v>
      </c>
      <c r="F34" s="1543"/>
      <c r="G34" s="1544"/>
      <c r="H34" s="895"/>
      <c r="I34" s="895"/>
      <c r="J34" s="1544" t="e">
        <f>#REF!</f>
        <v>#REF!</v>
      </c>
      <c r="K34" s="1545"/>
      <c r="L34" s="1546"/>
    </row>
    <row r="35" spans="1:12" ht="11.25" customHeight="1" x14ac:dyDescent="0.25">
      <c r="A35" s="1482" t="s">
        <v>1532</v>
      </c>
      <c r="B35" s="1483" t="s">
        <v>1533</v>
      </c>
      <c r="C35" s="898"/>
      <c r="D35" s="1512" t="s">
        <v>1534</v>
      </c>
      <c r="E35" s="1513" t="s">
        <v>1535</v>
      </c>
      <c r="F35" s="1514"/>
      <c r="G35" s="1514"/>
      <c r="H35" s="1514"/>
      <c r="I35" s="1514"/>
      <c r="J35" s="1515"/>
      <c r="K35" s="1399" t="s">
        <v>1513</v>
      </c>
      <c r="L35" s="1400"/>
    </row>
    <row r="36" spans="1:12" ht="11.25" customHeight="1" x14ac:dyDescent="0.25">
      <c r="A36" s="1451"/>
      <c r="B36" s="1452"/>
      <c r="C36" s="860"/>
      <c r="D36" s="1387"/>
      <c r="E36" s="1516">
        <v>1</v>
      </c>
      <c r="F36" s="1344" t="s">
        <v>1536</v>
      </c>
      <c r="G36" s="1406"/>
      <c r="H36" s="927"/>
      <c r="I36" s="1504" t="s">
        <v>1068</v>
      </c>
      <c r="J36" s="1505"/>
      <c r="K36" s="1336"/>
      <c r="L36" s="1337"/>
    </row>
    <row r="37" spans="1:12" ht="12" customHeight="1" x14ac:dyDescent="0.25">
      <c r="A37" s="1346"/>
      <c r="B37" s="1354"/>
      <c r="C37" s="899"/>
      <c r="D37" s="1389"/>
      <c r="E37" s="1516"/>
      <c r="F37" s="1344" t="s">
        <v>1537</v>
      </c>
      <c r="G37" s="1406"/>
      <c r="H37" s="927"/>
      <c r="I37" s="1506"/>
      <c r="J37" s="1507"/>
      <c r="K37" s="1344" t="s">
        <v>1066</v>
      </c>
      <c r="L37" s="1345"/>
    </row>
    <row r="38" spans="1:12" ht="27.95" customHeight="1" x14ac:dyDescent="0.25">
      <c r="A38" s="1547" t="s">
        <v>502</v>
      </c>
      <c r="B38" s="1457" t="s">
        <v>1552</v>
      </c>
      <c r="C38" s="910"/>
      <c r="D38" s="1527" t="s">
        <v>525</v>
      </c>
      <c r="E38" s="1529" t="e">
        <f>#REF!</f>
        <v>#REF!</v>
      </c>
      <c r="F38" s="1529"/>
      <c r="G38" s="1530"/>
      <c r="H38" s="916"/>
      <c r="I38" s="1530" t="e">
        <f>E38-E39</f>
        <v>#REF!</v>
      </c>
      <c r="J38" s="1531"/>
      <c r="K38" s="1532"/>
      <c r="L38" s="888"/>
    </row>
    <row r="39" spans="1:12" ht="27.95" customHeight="1" x14ac:dyDescent="0.25">
      <c r="A39" s="1547"/>
      <c r="B39" s="1350"/>
      <c r="C39" s="911"/>
      <c r="D39" s="1528"/>
      <c r="E39" s="1532" t="e">
        <f>#REF!</f>
        <v>#REF!</v>
      </c>
      <c r="F39" s="1529"/>
      <c r="G39" s="1530"/>
      <c r="H39" s="896"/>
      <c r="I39" s="901"/>
      <c r="J39" s="1530" t="e">
        <f>#REF!</f>
        <v>#REF!</v>
      </c>
      <c r="K39" s="1531"/>
      <c r="L39" s="1533"/>
    </row>
    <row r="40" spans="1:12" ht="27.95" customHeight="1" x14ac:dyDescent="0.25">
      <c r="A40" s="1537" t="s">
        <v>505</v>
      </c>
      <c r="B40" s="1457" t="s">
        <v>1553</v>
      </c>
      <c r="C40" s="910"/>
      <c r="D40" s="1527" t="s">
        <v>527</v>
      </c>
      <c r="E40" s="1532" t="e">
        <f>#REF!</f>
        <v>#REF!</v>
      </c>
      <c r="F40" s="1529"/>
      <c r="G40" s="1530"/>
      <c r="H40" s="902"/>
      <c r="I40" s="1530" t="e">
        <f>E40-E41</f>
        <v>#REF!</v>
      </c>
      <c r="J40" s="1531"/>
      <c r="K40" s="1532"/>
      <c r="L40" s="791"/>
    </row>
    <row r="41" spans="1:12" ht="27.95" customHeight="1" x14ac:dyDescent="0.25">
      <c r="A41" s="1547"/>
      <c r="B41" s="1350"/>
      <c r="C41" s="911"/>
      <c r="D41" s="1528"/>
      <c r="E41" s="1532" t="e">
        <f>#REF!</f>
        <v>#REF!</v>
      </c>
      <c r="F41" s="1529"/>
      <c r="G41" s="1530"/>
      <c r="H41" s="896"/>
      <c r="I41" s="901"/>
      <c r="J41" s="1530" t="e">
        <f>#REF!</f>
        <v>#REF!</v>
      </c>
      <c r="K41" s="1531"/>
      <c r="L41" s="1533"/>
    </row>
    <row r="42" spans="1:12" ht="27.95" customHeight="1" x14ac:dyDescent="0.25">
      <c r="A42" s="1537" t="s">
        <v>508</v>
      </c>
      <c r="B42" s="1457" t="s">
        <v>1554</v>
      </c>
      <c r="C42" s="910"/>
      <c r="D42" s="1527" t="s">
        <v>529</v>
      </c>
      <c r="E42" s="1532" t="e">
        <f>#REF!</f>
        <v>#REF!</v>
      </c>
      <c r="F42" s="1529"/>
      <c r="G42" s="1530"/>
      <c r="H42" s="902"/>
      <c r="I42" s="1530" t="e">
        <f>E42-E43</f>
        <v>#REF!</v>
      </c>
      <c r="J42" s="1531"/>
      <c r="K42" s="1532"/>
      <c r="L42" s="791"/>
    </row>
    <row r="43" spans="1:12" ht="27.95" customHeight="1" x14ac:dyDescent="0.25">
      <c r="A43" s="1547"/>
      <c r="B43" s="1350"/>
      <c r="C43" s="911"/>
      <c r="D43" s="1528"/>
      <c r="E43" s="1532" t="e">
        <f>#REF!</f>
        <v>#REF!</v>
      </c>
      <c r="F43" s="1529"/>
      <c r="G43" s="1530"/>
      <c r="H43" s="896"/>
      <c r="I43" s="901"/>
      <c r="J43" s="1530" t="e">
        <f>#REF!</f>
        <v>#REF!</v>
      </c>
      <c r="K43" s="1531"/>
      <c r="L43" s="1533"/>
    </row>
    <row r="44" spans="1:12" ht="27.95" customHeight="1" x14ac:dyDescent="0.25">
      <c r="A44" s="1537" t="s">
        <v>511</v>
      </c>
      <c r="B44" s="1457" t="s">
        <v>1555</v>
      </c>
      <c r="C44" s="910"/>
      <c r="D44" s="1527" t="s">
        <v>531</v>
      </c>
      <c r="E44" s="1532" t="e">
        <f>#REF!</f>
        <v>#REF!</v>
      </c>
      <c r="F44" s="1529"/>
      <c r="G44" s="1530"/>
      <c r="H44" s="902"/>
      <c r="I44" s="1530" t="e">
        <f>E44-E45</f>
        <v>#REF!</v>
      </c>
      <c r="J44" s="1531"/>
      <c r="K44" s="1532"/>
      <c r="L44" s="791"/>
    </row>
    <row r="45" spans="1:12" ht="27.95" customHeight="1" x14ac:dyDescent="0.25">
      <c r="A45" s="1547"/>
      <c r="B45" s="1350"/>
      <c r="C45" s="911"/>
      <c r="D45" s="1528"/>
      <c r="E45" s="1532" t="e">
        <f>#REF!</f>
        <v>#REF!</v>
      </c>
      <c r="F45" s="1529"/>
      <c r="G45" s="1530"/>
      <c r="H45" s="896"/>
      <c r="I45" s="901"/>
      <c r="J45" s="1530" t="e">
        <f>#REF!</f>
        <v>#REF!</v>
      </c>
      <c r="K45" s="1531"/>
      <c r="L45" s="1533"/>
    </row>
    <row r="46" spans="1:12" ht="27.95" customHeight="1" x14ac:dyDescent="0.25">
      <c r="A46" s="1537" t="s">
        <v>532</v>
      </c>
      <c r="B46" s="1457" t="s">
        <v>1556</v>
      </c>
      <c r="C46" s="910"/>
      <c r="D46" s="1527" t="s">
        <v>534</v>
      </c>
      <c r="E46" s="1532" t="e">
        <f>#REF!</f>
        <v>#REF!</v>
      </c>
      <c r="F46" s="1529"/>
      <c r="G46" s="1530"/>
      <c r="H46" s="902"/>
      <c r="I46" s="1530" t="e">
        <f>E46-E47</f>
        <v>#REF!</v>
      </c>
      <c r="J46" s="1531"/>
      <c r="K46" s="1532"/>
      <c r="L46" s="791"/>
    </row>
    <row r="47" spans="1:12" ht="27.95" customHeight="1" x14ac:dyDescent="0.25">
      <c r="A47" s="1547"/>
      <c r="B47" s="1350"/>
      <c r="C47" s="911"/>
      <c r="D47" s="1528"/>
      <c r="E47" s="1532" t="e">
        <f>#REF!</f>
        <v>#REF!</v>
      </c>
      <c r="F47" s="1529"/>
      <c r="G47" s="1530"/>
      <c r="H47" s="896"/>
      <c r="I47" s="901"/>
      <c r="J47" s="1530" t="e">
        <f>#REF!</f>
        <v>#REF!</v>
      </c>
      <c r="K47" s="1531"/>
      <c r="L47" s="1533"/>
    </row>
    <row r="48" spans="1:12" ht="27.95" customHeight="1" x14ac:dyDescent="0.25">
      <c r="A48" s="1537" t="s">
        <v>535</v>
      </c>
      <c r="B48" s="1457" t="s">
        <v>1557</v>
      </c>
      <c r="C48" s="910"/>
      <c r="D48" s="1527" t="s">
        <v>537</v>
      </c>
      <c r="E48" s="1532" t="e">
        <f>#REF!</f>
        <v>#REF!</v>
      </c>
      <c r="F48" s="1529"/>
      <c r="G48" s="1530"/>
      <c r="H48" s="902"/>
      <c r="I48" s="1530" t="e">
        <f>E48-E49</f>
        <v>#REF!</v>
      </c>
      <c r="J48" s="1531"/>
      <c r="K48" s="1532"/>
      <c r="L48" s="791"/>
    </row>
    <row r="49" spans="1:12" ht="27.95" customHeight="1" x14ac:dyDescent="0.25">
      <c r="A49" s="1547"/>
      <c r="B49" s="1350"/>
      <c r="C49" s="911"/>
      <c r="D49" s="1528"/>
      <c r="E49" s="1532" t="e">
        <f>#REF!</f>
        <v>#REF!</v>
      </c>
      <c r="F49" s="1529"/>
      <c r="G49" s="1530"/>
      <c r="H49" s="896"/>
      <c r="I49" s="901"/>
      <c r="J49" s="1530" t="e">
        <f>#REF!</f>
        <v>#REF!</v>
      </c>
      <c r="K49" s="1531"/>
      <c r="L49" s="1533"/>
    </row>
    <row r="50" spans="1:12" ht="27.95" customHeight="1" x14ac:dyDescent="0.25">
      <c r="A50" s="1550" t="s">
        <v>538</v>
      </c>
      <c r="B50" s="1508" t="s">
        <v>1941</v>
      </c>
      <c r="C50" s="814"/>
      <c r="D50" s="1518" t="s">
        <v>540</v>
      </c>
      <c r="E50" s="1520" t="e">
        <f>#REF!</f>
        <v>#REF!</v>
      </c>
      <c r="F50" s="1520"/>
      <c r="G50" s="1521"/>
      <c r="H50" s="905"/>
      <c r="I50" s="1521" t="e">
        <f>E50-E51</f>
        <v>#REF!</v>
      </c>
      <c r="J50" s="1522"/>
      <c r="K50" s="1523"/>
      <c r="L50" s="789"/>
    </row>
    <row r="51" spans="1:12" ht="27.95" customHeight="1" x14ac:dyDescent="0.25">
      <c r="A51" s="1551"/>
      <c r="B51" s="1362"/>
      <c r="C51" s="813"/>
      <c r="D51" s="1519"/>
      <c r="E51" s="1520" t="e">
        <f>#REF!</f>
        <v>#REF!</v>
      </c>
      <c r="F51" s="1520"/>
      <c r="G51" s="1521"/>
      <c r="H51" s="906"/>
      <c r="I51" s="904"/>
      <c r="J51" s="1521" t="e">
        <f>#REF!</f>
        <v>#REF!</v>
      </c>
      <c r="K51" s="1522"/>
      <c r="L51" s="1524"/>
    </row>
    <row r="52" spans="1:12" s="792" customFormat="1" ht="27.95" customHeight="1" x14ac:dyDescent="0.25">
      <c r="A52" s="1537" t="s">
        <v>541</v>
      </c>
      <c r="B52" s="1548" t="s">
        <v>1795</v>
      </c>
      <c r="C52" s="910"/>
      <c r="D52" s="1527" t="s">
        <v>543</v>
      </c>
      <c r="E52" s="1529" t="e">
        <f>#REF!</f>
        <v>#REF!</v>
      </c>
      <c r="F52" s="1529"/>
      <c r="G52" s="1530"/>
      <c r="H52" s="902"/>
      <c r="I52" s="1530" t="e">
        <f>E52-E53</f>
        <v>#REF!</v>
      </c>
      <c r="J52" s="1531"/>
      <c r="K52" s="1532"/>
      <c r="L52" s="791"/>
    </row>
    <row r="53" spans="1:12" s="792" customFormat="1" ht="27.95" customHeight="1" x14ac:dyDescent="0.25">
      <c r="A53" s="1547"/>
      <c r="B53" s="1549"/>
      <c r="C53" s="911"/>
      <c r="D53" s="1528"/>
      <c r="E53" s="1529" t="e">
        <f>#REF!</f>
        <v>#REF!</v>
      </c>
      <c r="F53" s="1529"/>
      <c r="G53" s="1530"/>
      <c r="H53" s="896"/>
      <c r="I53" s="901"/>
      <c r="J53" s="1530" t="e">
        <f>#REF!</f>
        <v>#REF!</v>
      </c>
      <c r="K53" s="1531"/>
      <c r="L53" s="1533"/>
    </row>
    <row r="54" spans="1:12" ht="27.95" customHeight="1" x14ac:dyDescent="0.25">
      <c r="A54" s="1537" t="s">
        <v>496</v>
      </c>
      <c r="B54" s="1548" t="s">
        <v>1796</v>
      </c>
      <c r="C54" s="910"/>
      <c r="D54" s="1527" t="s">
        <v>545</v>
      </c>
      <c r="E54" s="1529" t="e">
        <f>#REF!</f>
        <v>#REF!</v>
      </c>
      <c r="F54" s="1529"/>
      <c r="G54" s="1530"/>
      <c r="H54" s="902"/>
      <c r="I54" s="1530" t="e">
        <f>E54-E55</f>
        <v>#REF!</v>
      </c>
      <c r="J54" s="1531"/>
      <c r="K54" s="1532"/>
      <c r="L54" s="791"/>
    </row>
    <row r="55" spans="1:12" ht="27.95" customHeight="1" x14ac:dyDescent="0.25">
      <c r="A55" s="1547"/>
      <c r="B55" s="1549"/>
      <c r="C55" s="911"/>
      <c r="D55" s="1528"/>
      <c r="E55" s="1529" t="e">
        <f>#REF!</f>
        <v>#REF!</v>
      </c>
      <c r="F55" s="1529"/>
      <c r="G55" s="1530"/>
      <c r="H55" s="896"/>
      <c r="I55" s="901"/>
      <c r="J55" s="1530" t="e">
        <f>#REF!</f>
        <v>#REF!</v>
      </c>
      <c r="K55" s="1531"/>
      <c r="L55" s="1533"/>
    </row>
    <row r="56" spans="1:12" ht="27.95" customHeight="1" x14ac:dyDescent="0.25">
      <c r="A56" s="1537" t="s">
        <v>499</v>
      </c>
      <c r="B56" s="1548" t="s">
        <v>1797</v>
      </c>
      <c r="C56" s="910"/>
      <c r="D56" s="1527" t="s">
        <v>547</v>
      </c>
      <c r="E56" s="1529" t="e">
        <f>#REF!</f>
        <v>#REF!</v>
      </c>
      <c r="F56" s="1529"/>
      <c r="G56" s="1530"/>
      <c r="H56" s="902"/>
      <c r="I56" s="1530" t="e">
        <f>E56-E57</f>
        <v>#REF!</v>
      </c>
      <c r="J56" s="1531"/>
      <c r="K56" s="1532"/>
      <c r="L56" s="791"/>
    </row>
    <row r="57" spans="1:12" ht="27.95" customHeight="1" x14ac:dyDescent="0.25">
      <c r="A57" s="1547"/>
      <c r="B57" s="1549"/>
      <c r="C57" s="911"/>
      <c r="D57" s="1528"/>
      <c r="E57" s="1529" t="e">
        <f>#REF!</f>
        <v>#REF!</v>
      </c>
      <c r="F57" s="1529"/>
      <c r="G57" s="1530"/>
      <c r="H57" s="896"/>
      <c r="I57" s="901"/>
      <c r="J57" s="1530" t="e">
        <f>#REF!</f>
        <v>#REF!</v>
      </c>
      <c r="K57" s="1531"/>
      <c r="L57" s="1533"/>
    </row>
    <row r="58" spans="1:12" ht="27.95" customHeight="1" x14ac:dyDescent="0.25">
      <c r="A58" s="1537" t="s">
        <v>502</v>
      </c>
      <c r="B58" s="1548" t="s">
        <v>1798</v>
      </c>
      <c r="C58" s="910"/>
      <c r="D58" s="1527" t="s">
        <v>549</v>
      </c>
      <c r="E58" s="1529" t="e">
        <f>#REF!</f>
        <v>#REF!</v>
      </c>
      <c r="F58" s="1529"/>
      <c r="G58" s="1530"/>
      <c r="H58" s="902"/>
      <c r="I58" s="1530" t="e">
        <f>E58-E59</f>
        <v>#REF!</v>
      </c>
      <c r="J58" s="1531"/>
      <c r="K58" s="1532"/>
      <c r="L58" s="791"/>
    </row>
    <row r="59" spans="1:12" ht="27.95" customHeight="1" x14ac:dyDescent="0.25">
      <c r="A59" s="1547"/>
      <c r="B59" s="1549"/>
      <c r="C59" s="911"/>
      <c r="D59" s="1528"/>
      <c r="E59" s="1529" t="e">
        <f>#REF!</f>
        <v>#REF!</v>
      </c>
      <c r="F59" s="1529"/>
      <c r="G59" s="1530"/>
      <c r="H59" s="896"/>
      <c r="I59" s="901"/>
      <c r="J59" s="1530" t="e">
        <f>#REF!</f>
        <v>#REF!</v>
      </c>
      <c r="K59" s="1531"/>
      <c r="L59" s="1533"/>
    </row>
    <row r="60" spans="1:12" ht="27.95" customHeight="1" x14ac:dyDescent="0.25">
      <c r="A60" s="1537" t="s">
        <v>505</v>
      </c>
      <c r="B60" s="1548" t="s">
        <v>1799</v>
      </c>
      <c r="C60" s="910"/>
      <c r="D60" s="1527" t="s">
        <v>551</v>
      </c>
      <c r="E60" s="1529" t="e">
        <f>#REF!</f>
        <v>#REF!</v>
      </c>
      <c r="F60" s="1529"/>
      <c r="G60" s="1530"/>
      <c r="H60" s="902"/>
      <c r="I60" s="1530" t="e">
        <f>E60-E61</f>
        <v>#REF!</v>
      </c>
      <c r="J60" s="1531"/>
      <c r="K60" s="1532"/>
      <c r="L60" s="791"/>
    </row>
    <row r="61" spans="1:12" ht="27.95" customHeight="1" x14ac:dyDescent="0.25">
      <c r="A61" s="1547"/>
      <c r="B61" s="1549"/>
      <c r="C61" s="911"/>
      <c r="D61" s="1528"/>
      <c r="E61" s="1529" t="e">
        <f>#REF!</f>
        <v>#REF!</v>
      </c>
      <c r="F61" s="1529"/>
      <c r="G61" s="1530"/>
      <c r="H61" s="896"/>
      <c r="I61" s="901"/>
      <c r="J61" s="1530" t="e">
        <f>#REF!</f>
        <v>#REF!</v>
      </c>
      <c r="K61" s="1531"/>
      <c r="L61" s="1533"/>
    </row>
    <row r="62" spans="1:12" ht="27.95" customHeight="1" x14ac:dyDescent="0.25">
      <c r="A62" s="1537" t="s">
        <v>508</v>
      </c>
      <c r="B62" s="1548" t="s">
        <v>1800</v>
      </c>
      <c r="C62" s="910"/>
      <c r="D62" s="1527" t="s">
        <v>553</v>
      </c>
      <c r="E62" s="1529" t="e">
        <f>#REF!</f>
        <v>#REF!</v>
      </c>
      <c r="F62" s="1529"/>
      <c r="G62" s="1530"/>
      <c r="H62" s="902"/>
      <c r="I62" s="1530" t="e">
        <f>E62-E63</f>
        <v>#REF!</v>
      </c>
      <c r="J62" s="1531"/>
      <c r="K62" s="1532"/>
      <c r="L62" s="791"/>
    </row>
    <row r="63" spans="1:12" ht="27.95" customHeight="1" x14ac:dyDescent="0.25">
      <c r="A63" s="1547"/>
      <c r="B63" s="1549"/>
      <c r="C63" s="911"/>
      <c r="D63" s="1528"/>
      <c r="E63" s="1529" t="e">
        <f>#REF!</f>
        <v>#REF!</v>
      </c>
      <c r="F63" s="1529"/>
      <c r="G63" s="1530"/>
      <c r="H63" s="896"/>
      <c r="I63" s="901"/>
      <c r="J63" s="1530" t="e">
        <f>#REF!</f>
        <v>#REF!</v>
      </c>
      <c r="K63" s="1531"/>
      <c r="L63" s="1533"/>
    </row>
    <row r="64" spans="1:12" ht="27.95" customHeight="1" x14ac:dyDescent="0.25">
      <c r="A64" s="1547" t="s">
        <v>511</v>
      </c>
      <c r="B64" s="1548" t="s">
        <v>1801</v>
      </c>
      <c r="C64" s="910"/>
      <c r="D64" s="1527" t="s">
        <v>555</v>
      </c>
      <c r="E64" s="1529" t="e">
        <f>#REF!</f>
        <v>#REF!</v>
      </c>
      <c r="F64" s="1529"/>
      <c r="G64" s="1530"/>
      <c r="H64" s="902"/>
      <c r="I64" s="1530" t="e">
        <f>E64-E65</f>
        <v>#REF!</v>
      </c>
      <c r="J64" s="1531"/>
      <c r="K64" s="1532"/>
      <c r="L64" s="791"/>
    </row>
    <row r="65" spans="1:12" ht="27.95" customHeight="1" thickBot="1" x14ac:dyDescent="0.3">
      <c r="A65" s="1540"/>
      <c r="B65" s="1552"/>
      <c r="C65" s="919"/>
      <c r="D65" s="1542"/>
      <c r="E65" s="1543" t="e">
        <f>#REF!</f>
        <v>#REF!</v>
      </c>
      <c r="F65" s="1543"/>
      <c r="G65" s="1544"/>
      <c r="H65" s="895"/>
      <c r="I65" s="903"/>
      <c r="J65" s="1544" t="e">
        <f>#REF!</f>
        <v>#REF!</v>
      </c>
      <c r="K65" s="1545"/>
      <c r="L65" s="1546"/>
    </row>
    <row r="66" spans="1:12" ht="11.25" customHeight="1" x14ac:dyDescent="0.25">
      <c r="A66" s="1482" t="s">
        <v>1532</v>
      </c>
      <c r="B66" s="1483" t="s">
        <v>1533</v>
      </c>
      <c r="C66" s="898"/>
      <c r="D66" s="1512" t="s">
        <v>1534</v>
      </c>
      <c r="E66" s="1513" t="s">
        <v>1535</v>
      </c>
      <c r="F66" s="1514"/>
      <c r="G66" s="1514"/>
      <c r="H66" s="1514"/>
      <c r="I66" s="1514"/>
      <c r="J66" s="1515"/>
      <c r="K66" s="1399" t="s">
        <v>1513</v>
      </c>
      <c r="L66" s="1400"/>
    </row>
    <row r="67" spans="1:12" ht="11.25" customHeight="1" x14ac:dyDescent="0.25">
      <c r="A67" s="1451"/>
      <c r="B67" s="1452"/>
      <c r="C67" s="860"/>
      <c r="D67" s="1387"/>
      <c r="E67" s="1516">
        <v>1</v>
      </c>
      <c r="F67" s="1344" t="s">
        <v>1536</v>
      </c>
      <c r="G67" s="1406"/>
      <c r="H67" s="927"/>
      <c r="I67" s="1504" t="s">
        <v>1068</v>
      </c>
      <c r="J67" s="1505"/>
      <c r="K67" s="1336"/>
      <c r="L67" s="1337"/>
    </row>
    <row r="68" spans="1:12" ht="12" customHeight="1" x14ac:dyDescent="0.25">
      <c r="A68" s="1346"/>
      <c r="B68" s="1354"/>
      <c r="C68" s="899"/>
      <c r="D68" s="1389"/>
      <c r="E68" s="1516"/>
      <c r="F68" s="1344" t="s">
        <v>1537</v>
      </c>
      <c r="G68" s="1406"/>
      <c r="H68" s="927"/>
      <c r="I68" s="1506"/>
      <c r="J68" s="1507"/>
      <c r="K68" s="1344" t="s">
        <v>1066</v>
      </c>
      <c r="L68" s="1345"/>
    </row>
    <row r="69" spans="1:12" ht="27.95" customHeight="1" x14ac:dyDescent="0.25">
      <c r="A69" s="1547" t="s">
        <v>532</v>
      </c>
      <c r="B69" s="1548" t="s">
        <v>1802</v>
      </c>
      <c r="C69" s="910"/>
      <c r="D69" s="1527" t="s">
        <v>557</v>
      </c>
      <c r="E69" s="1529" t="e">
        <f>#REF!</f>
        <v>#REF!</v>
      </c>
      <c r="F69" s="1529"/>
      <c r="G69" s="1530"/>
      <c r="H69" s="902"/>
      <c r="I69" s="1530" t="e">
        <f>E69-E70</f>
        <v>#REF!</v>
      </c>
      <c r="J69" s="1531"/>
      <c r="K69" s="1532"/>
      <c r="L69" s="791"/>
    </row>
    <row r="70" spans="1:12" ht="27.95" customHeight="1" x14ac:dyDescent="0.25">
      <c r="A70" s="1547"/>
      <c r="B70" s="1549"/>
      <c r="C70" s="911"/>
      <c r="D70" s="1528"/>
      <c r="E70" s="1529" t="e">
        <f>#REF!</f>
        <v>#REF!</v>
      </c>
      <c r="F70" s="1529"/>
      <c r="G70" s="1530"/>
      <c r="H70" s="896"/>
      <c r="I70" s="901"/>
      <c r="J70" s="1530" t="e">
        <f>#REF!</f>
        <v>#REF!</v>
      </c>
      <c r="K70" s="1531"/>
      <c r="L70" s="1533"/>
    </row>
    <row r="71" spans="1:12" ht="27.95" customHeight="1" x14ac:dyDescent="0.25">
      <c r="A71" s="1547" t="s">
        <v>535</v>
      </c>
      <c r="B71" s="1553" t="s">
        <v>1803</v>
      </c>
      <c r="C71" s="831"/>
      <c r="D71" s="1527" t="s">
        <v>560</v>
      </c>
      <c r="E71" s="1529" t="e">
        <f>#REF!</f>
        <v>#REF!</v>
      </c>
      <c r="F71" s="1529"/>
      <c r="G71" s="1530"/>
      <c r="H71" s="902"/>
      <c r="I71" s="1530" t="e">
        <f>E71-E72</f>
        <v>#REF!</v>
      </c>
      <c r="J71" s="1531"/>
      <c r="K71" s="1532"/>
      <c r="L71" s="791"/>
    </row>
    <row r="72" spans="1:12" ht="27.95" customHeight="1" x14ac:dyDescent="0.25">
      <c r="A72" s="1547"/>
      <c r="B72" s="1554"/>
      <c r="C72" s="832"/>
      <c r="D72" s="1528"/>
      <c r="E72" s="1529" t="e">
        <f>#REF!</f>
        <v>#REF!</v>
      </c>
      <c r="F72" s="1529"/>
      <c r="G72" s="1530"/>
      <c r="H72" s="896"/>
      <c r="I72" s="901"/>
      <c r="J72" s="1530" t="e">
        <f>#REF!</f>
        <v>#REF!</v>
      </c>
      <c r="K72" s="1531"/>
      <c r="L72" s="1533"/>
    </row>
    <row r="73" spans="1:12" s="792" customFormat="1" ht="27.95" customHeight="1" x14ac:dyDescent="0.25">
      <c r="A73" s="1547" t="s">
        <v>722</v>
      </c>
      <c r="B73" s="1553" t="s">
        <v>1804</v>
      </c>
      <c r="C73" s="831"/>
      <c r="D73" s="1527" t="s">
        <v>563</v>
      </c>
      <c r="E73" s="1529" t="e">
        <f>#REF!</f>
        <v>#REF!</v>
      </c>
      <c r="F73" s="1529"/>
      <c r="G73" s="1530"/>
      <c r="H73" s="902"/>
      <c r="I73" s="1530" t="e">
        <f>E73-E74</f>
        <v>#REF!</v>
      </c>
      <c r="J73" s="1531"/>
      <c r="K73" s="1532"/>
      <c r="L73" s="791"/>
    </row>
    <row r="74" spans="1:12" s="792" customFormat="1" ht="27.95" customHeight="1" x14ac:dyDescent="0.25">
      <c r="A74" s="1547"/>
      <c r="B74" s="1554"/>
      <c r="C74" s="832"/>
      <c r="D74" s="1528"/>
      <c r="E74" s="1529" t="e">
        <f>#REF!</f>
        <v>#REF!</v>
      </c>
      <c r="F74" s="1529"/>
      <c r="G74" s="1530"/>
      <c r="H74" s="896"/>
      <c r="I74" s="901"/>
      <c r="J74" s="1530" t="e">
        <f>#REF!</f>
        <v>#REF!</v>
      </c>
      <c r="K74" s="1531"/>
      <c r="L74" s="1533"/>
    </row>
    <row r="75" spans="1:12" s="792" customFormat="1" ht="27.95" customHeight="1" x14ac:dyDescent="0.25">
      <c r="A75" s="1547" t="s">
        <v>725</v>
      </c>
      <c r="B75" s="1548" t="s">
        <v>1805</v>
      </c>
      <c r="C75" s="910"/>
      <c r="D75" s="1527" t="s">
        <v>566</v>
      </c>
      <c r="E75" s="1529" t="e">
        <f>#REF!</f>
        <v>#REF!</v>
      </c>
      <c r="F75" s="1529"/>
      <c r="G75" s="1530"/>
      <c r="H75" s="902"/>
      <c r="I75" s="1530" t="e">
        <f>E75-E76</f>
        <v>#REF!</v>
      </c>
      <c r="J75" s="1531"/>
      <c r="K75" s="1532"/>
      <c r="L75" s="791"/>
    </row>
    <row r="76" spans="1:12" s="792" customFormat="1" ht="27.95" customHeight="1" x14ac:dyDescent="0.25">
      <c r="A76" s="1547"/>
      <c r="B76" s="1549"/>
      <c r="C76" s="911"/>
      <c r="D76" s="1528"/>
      <c r="E76" s="1529" t="e">
        <f>#REF!</f>
        <v>#REF!</v>
      </c>
      <c r="F76" s="1529"/>
      <c r="G76" s="1530"/>
      <c r="H76" s="896"/>
      <c r="I76" s="901"/>
      <c r="J76" s="1530" t="e">
        <f>#REF!</f>
        <v>#REF!</v>
      </c>
      <c r="K76" s="1531"/>
      <c r="L76" s="1533"/>
    </row>
    <row r="77" spans="1:12" ht="27.95" customHeight="1" x14ac:dyDescent="0.25">
      <c r="A77" s="1551" t="s">
        <v>558</v>
      </c>
      <c r="B77" s="1380" t="s">
        <v>1942</v>
      </c>
      <c r="C77" s="913"/>
      <c r="D77" s="1518" t="s">
        <v>568</v>
      </c>
      <c r="E77" s="1520" t="e">
        <f>#REF!</f>
        <v>#REF!</v>
      </c>
      <c r="F77" s="1520"/>
      <c r="G77" s="1521"/>
      <c r="H77" s="905"/>
      <c r="I77" s="1521" t="e">
        <f>E77-E78</f>
        <v>#REF!</v>
      </c>
      <c r="J77" s="1522"/>
      <c r="K77" s="1523"/>
      <c r="L77" s="789"/>
    </row>
    <row r="78" spans="1:12" ht="27.95" customHeight="1" x14ac:dyDescent="0.25">
      <c r="A78" s="1551"/>
      <c r="B78" s="1555"/>
      <c r="C78" s="914"/>
      <c r="D78" s="1519"/>
      <c r="E78" s="1520" t="e">
        <f>#REF!</f>
        <v>#REF!</v>
      </c>
      <c r="F78" s="1520"/>
      <c r="G78" s="1521"/>
      <c r="H78" s="906"/>
      <c r="I78" s="904"/>
      <c r="J78" s="1521" t="e">
        <f>#REF!</f>
        <v>#REF!</v>
      </c>
      <c r="K78" s="1522"/>
      <c r="L78" s="1524"/>
    </row>
    <row r="79" spans="1:12" ht="27.95" customHeight="1" x14ac:dyDescent="0.25">
      <c r="A79" s="1551" t="s">
        <v>561</v>
      </c>
      <c r="B79" s="1380" t="s">
        <v>1943</v>
      </c>
      <c r="C79" s="913"/>
      <c r="D79" s="1518" t="s">
        <v>570</v>
      </c>
      <c r="E79" s="1520" t="e">
        <f>#REF!</f>
        <v>#REF!</v>
      </c>
      <c r="F79" s="1520"/>
      <c r="G79" s="1521"/>
      <c r="H79" s="905"/>
      <c r="I79" s="1521" t="e">
        <f>E79-E80</f>
        <v>#REF!</v>
      </c>
      <c r="J79" s="1522"/>
      <c r="K79" s="1523"/>
      <c r="L79" s="789"/>
    </row>
    <row r="80" spans="1:12" ht="27.95" customHeight="1" x14ac:dyDescent="0.25">
      <c r="A80" s="1551"/>
      <c r="B80" s="1555"/>
      <c r="C80" s="914"/>
      <c r="D80" s="1519"/>
      <c r="E80" s="1520" t="e">
        <f>#REF!</f>
        <v>#REF!</v>
      </c>
      <c r="F80" s="1520"/>
      <c r="G80" s="1521"/>
      <c r="H80" s="906"/>
      <c r="I80" s="904"/>
      <c r="J80" s="1521" t="e">
        <f>#REF!</f>
        <v>#REF!</v>
      </c>
      <c r="K80" s="1522"/>
      <c r="L80" s="1524"/>
    </row>
    <row r="81" spans="1:14" ht="27.95" customHeight="1" x14ac:dyDescent="0.25">
      <c r="A81" s="1547" t="s">
        <v>564</v>
      </c>
      <c r="B81" s="1556" t="s">
        <v>1944</v>
      </c>
      <c r="C81" s="910"/>
      <c r="D81" s="1527" t="s">
        <v>572</v>
      </c>
      <c r="E81" s="1529" t="e">
        <f>#REF!</f>
        <v>#REF!</v>
      </c>
      <c r="F81" s="1529"/>
      <c r="G81" s="1530"/>
      <c r="H81" s="902"/>
      <c r="I81" s="1530" t="e">
        <f>E81-E82</f>
        <v>#REF!</v>
      </c>
      <c r="J81" s="1531"/>
      <c r="K81" s="1532"/>
      <c r="L81" s="791"/>
    </row>
    <row r="82" spans="1:14" ht="27.95" customHeight="1" x14ac:dyDescent="0.25">
      <c r="A82" s="1547"/>
      <c r="B82" s="1557"/>
      <c r="C82" s="911"/>
      <c r="D82" s="1528"/>
      <c r="E82" s="1529" t="e">
        <f>#REF!</f>
        <v>#REF!</v>
      </c>
      <c r="F82" s="1529"/>
      <c r="G82" s="1530"/>
      <c r="H82" s="896"/>
      <c r="I82" s="901"/>
      <c r="J82" s="1530" t="e">
        <f>#REF!</f>
        <v>#REF!</v>
      </c>
      <c r="K82" s="1531"/>
      <c r="L82" s="1533"/>
    </row>
    <row r="83" spans="1:14" ht="27.95" customHeight="1" x14ac:dyDescent="0.25">
      <c r="A83" s="1547" t="s">
        <v>496</v>
      </c>
      <c r="B83" s="1556" t="s">
        <v>1945</v>
      </c>
      <c r="C83" s="910"/>
      <c r="D83" s="1527" t="s">
        <v>574</v>
      </c>
      <c r="E83" s="1529" t="e">
        <f>#REF!</f>
        <v>#REF!</v>
      </c>
      <c r="F83" s="1529"/>
      <c r="G83" s="1530"/>
      <c r="H83" s="902"/>
      <c r="I83" s="1530" t="e">
        <f>E83-E84</f>
        <v>#REF!</v>
      </c>
      <c r="J83" s="1531"/>
      <c r="K83" s="1532"/>
      <c r="L83" s="791"/>
    </row>
    <row r="84" spans="1:14" ht="27.95" customHeight="1" x14ac:dyDescent="0.25">
      <c r="A84" s="1547"/>
      <c r="B84" s="1557"/>
      <c r="C84" s="911"/>
      <c r="D84" s="1528"/>
      <c r="E84" s="1529" t="e">
        <f>#REF!</f>
        <v>#REF!</v>
      </c>
      <c r="F84" s="1529"/>
      <c r="G84" s="1530"/>
      <c r="H84" s="896"/>
      <c r="I84" s="901"/>
      <c r="J84" s="1530" t="e">
        <f>#REF!</f>
        <v>#REF!</v>
      </c>
      <c r="K84" s="1531"/>
      <c r="L84" s="1533"/>
    </row>
    <row r="85" spans="1:14" ht="27.95" customHeight="1" x14ac:dyDescent="0.25">
      <c r="A85" s="1547" t="s">
        <v>499</v>
      </c>
      <c r="B85" s="1556" t="s">
        <v>1946</v>
      </c>
      <c r="C85" s="910"/>
      <c r="D85" s="1527" t="s">
        <v>576</v>
      </c>
      <c r="E85" s="1529" t="e">
        <f>#REF!</f>
        <v>#REF!</v>
      </c>
      <c r="F85" s="1529"/>
      <c r="G85" s="1530"/>
      <c r="H85" s="902"/>
      <c r="I85" s="1530" t="e">
        <f>E85-E86</f>
        <v>#REF!</v>
      </c>
      <c r="J85" s="1531"/>
      <c r="K85" s="1532"/>
      <c r="L85" s="791"/>
    </row>
    <row r="86" spans="1:14" ht="27.95" customHeight="1" x14ac:dyDescent="0.25">
      <c r="A86" s="1547"/>
      <c r="B86" s="1557"/>
      <c r="C86" s="911"/>
      <c r="D86" s="1528"/>
      <c r="E86" s="1529" t="e">
        <f>#REF!</f>
        <v>#REF!</v>
      </c>
      <c r="F86" s="1529"/>
      <c r="G86" s="1530"/>
      <c r="H86" s="896"/>
      <c r="I86" s="901"/>
      <c r="J86" s="1530" t="e">
        <f>#REF!</f>
        <v>#REF!</v>
      </c>
      <c r="K86" s="1531"/>
      <c r="L86" s="1533"/>
    </row>
    <row r="87" spans="1:14" ht="27.95" customHeight="1" x14ac:dyDescent="0.25">
      <c r="A87" s="1547" t="s">
        <v>502</v>
      </c>
      <c r="B87" s="1556" t="s">
        <v>1947</v>
      </c>
      <c r="C87" s="910"/>
      <c r="D87" s="1527" t="s">
        <v>579</v>
      </c>
      <c r="E87" s="1529" t="e">
        <f>#REF!</f>
        <v>#REF!</v>
      </c>
      <c r="F87" s="1529"/>
      <c r="G87" s="1530"/>
      <c r="H87" s="902"/>
      <c r="I87" s="1530" t="e">
        <f>E87-E88</f>
        <v>#REF!</v>
      </c>
      <c r="J87" s="1531"/>
      <c r="K87" s="1532"/>
      <c r="L87" s="791"/>
    </row>
    <row r="88" spans="1:14" ht="27.95" customHeight="1" x14ac:dyDescent="0.25">
      <c r="A88" s="1547"/>
      <c r="B88" s="1557"/>
      <c r="C88" s="911"/>
      <c r="D88" s="1528"/>
      <c r="E88" s="1529" t="e">
        <f>#REF!</f>
        <v>#REF!</v>
      </c>
      <c r="F88" s="1529"/>
      <c r="G88" s="1530"/>
      <c r="H88" s="896"/>
      <c r="I88" s="901"/>
      <c r="J88" s="1530" t="e">
        <f>#REF!</f>
        <v>#REF!</v>
      </c>
      <c r="K88" s="1531"/>
      <c r="L88" s="1533"/>
    </row>
    <row r="89" spans="1:14" s="792" customFormat="1" ht="27.95" customHeight="1" x14ac:dyDescent="0.25">
      <c r="A89" s="1547" t="s">
        <v>505</v>
      </c>
      <c r="B89" s="1556" t="s">
        <v>1948</v>
      </c>
      <c r="C89" s="910"/>
      <c r="D89" s="1527" t="s">
        <v>582</v>
      </c>
      <c r="E89" s="1529" t="e">
        <f>#REF!</f>
        <v>#REF!</v>
      </c>
      <c r="F89" s="1529"/>
      <c r="G89" s="1530"/>
      <c r="H89" s="902"/>
      <c r="I89" s="1530" t="e">
        <f>E89-E90</f>
        <v>#REF!</v>
      </c>
      <c r="J89" s="1531"/>
      <c r="K89" s="1532"/>
      <c r="L89" s="791"/>
    </row>
    <row r="90" spans="1:14" s="792" customFormat="1" ht="27.95" customHeight="1" x14ac:dyDescent="0.25">
      <c r="A90" s="1547"/>
      <c r="B90" s="1557"/>
      <c r="C90" s="911"/>
      <c r="D90" s="1528"/>
      <c r="E90" s="1529" t="e">
        <f>#REF!</f>
        <v>#REF!</v>
      </c>
      <c r="F90" s="1529"/>
      <c r="G90" s="1530"/>
      <c r="H90" s="896"/>
      <c r="I90" s="901"/>
      <c r="J90" s="1530" t="e">
        <f>#REF!</f>
        <v>#REF!</v>
      </c>
      <c r="K90" s="1531"/>
      <c r="L90" s="1533"/>
    </row>
    <row r="91" spans="1:14" s="792" customFormat="1" ht="27.95" customHeight="1" x14ac:dyDescent="0.25">
      <c r="A91" s="1547" t="s">
        <v>508</v>
      </c>
      <c r="B91" s="1556" t="s">
        <v>1949</v>
      </c>
      <c r="C91" s="910"/>
      <c r="D91" s="1527" t="s">
        <v>584</v>
      </c>
      <c r="E91" s="1529" t="e">
        <f>#REF!</f>
        <v>#REF!</v>
      </c>
      <c r="F91" s="1529"/>
      <c r="G91" s="1530"/>
      <c r="H91" s="902"/>
      <c r="I91" s="1530" t="e">
        <f>E91-E92</f>
        <v>#REF!</v>
      </c>
      <c r="J91" s="1531"/>
      <c r="K91" s="1532"/>
      <c r="L91" s="791"/>
    </row>
    <row r="92" spans="1:14" s="792" customFormat="1" ht="27.95" customHeight="1" x14ac:dyDescent="0.25">
      <c r="A92" s="1547"/>
      <c r="B92" s="1557"/>
      <c r="C92" s="911"/>
      <c r="D92" s="1528"/>
      <c r="E92" s="1529" t="e">
        <f>#REF!</f>
        <v>#REF!</v>
      </c>
      <c r="F92" s="1529"/>
      <c r="G92" s="1530"/>
      <c r="H92" s="896"/>
      <c r="I92" s="901"/>
      <c r="J92" s="1530" t="e">
        <f>#REF!</f>
        <v>#REF!</v>
      </c>
      <c r="K92" s="1531"/>
      <c r="L92" s="1533"/>
    </row>
    <row r="93" spans="1:14" ht="27.95" customHeight="1" x14ac:dyDescent="0.25">
      <c r="A93" s="1551" t="s">
        <v>577</v>
      </c>
      <c r="B93" s="1559" t="s">
        <v>1950</v>
      </c>
      <c r="C93" s="913"/>
      <c r="D93" s="1518" t="s">
        <v>586</v>
      </c>
      <c r="E93" s="1520" t="e">
        <f>#REF!</f>
        <v>#REF!</v>
      </c>
      <c r="F93" s="1520"/>
      <c r="G93" s="1521"/>
      <c r="H93" s="905"/>
      <c r="I93" s="1521" t="e">
        <f>E93-E94</f>
        <v>#REF!</v>
      </c>
      <c r="J93" s="1522"/>
      <c r="K93" s="1523"/>
      <c r="L93" s="789"/>
    </row>
    <row r="94" spans="1:14" ht="27.95" customHeight="1" x14ac:dyDescent="0.25">
      <c r="A94" s="1551"/>
      <c r="B94" s="1555"/>
      <c r="C94" s="833"/>
      <c r="D94" s="1519"/>
      <c r="E94" s="1520" t="e">
        <f>#REF!</f>
        <v>#REF!</v>
      </c>
      <c r="F94" s="1520"/>
      <c r="G94" s="1521"/>
      <c r="H94" s="906"/>
      <c r="I94" s="904"/>
      <c r="J94" s="1521" t="e">
        <f>#REF!</f>
        <v>#REF!</v>
      </c>
      <c r="K94" s="1522"/>
      <c r="L94" s="1524"/>
    </row>
    <row r="95" spans="1:14" ht="27.95" customHeight="1" x14ac:dyDescent="0.25">
      <c r="A95" s="1551" t="s">
        <v>580</v>
      </c>
      <c r="B95" s="1559" t="s">
        <v>1951</v>
      </c>
      <c r="C95" s="913"/>
      <c r="D95" s="1518" t="s">
        <v>588</v>
      </c>
      <c r="E95" s="1529" t="e">
        <f>#REF!</f>
        <v>#REF!</v>
      </c>
      <c r="F95" s="1529"/>
      <c r="G95" s="1530"/>
      <c r="H95" s="902"/>
      <c r="I95" s="1530" t="e">
        <f>E95-E96</f>
        <v>#REF!</v>
      </c>
      <c r="J95" s="1531"/>
      <c r="K95" s="1532"/>
      <c r="L95" s="791"/>
      <c r="N95" s="786" t="s">
        <v>983</v>
      </c>
    </row>
    <row r="96" spans="1:14" ht="27.95" customHeight="1" thickBot="1" x14ac:dyDescent="0.3">
      <c r="A96" s="1558"/>
      <c r="B96" s="1560"/>
      <c r="C96" s="889"/>
      <c r="D96" s="1561"/>
      <c r="E96" s="1543" t="e">
        <f>#REF!</f>
        <v>#REF!</v>
      </c>
      <c r="F96" s="1543"/>
      <c r="G96" s="1544"/>
      <c r="H96" s="895"/>
      <c r="I96" s="903"/>
      <c r="J96" s="1544" t="e">
        <f>#REF!</f>
        <v>#REF!</v>
      </c>
      <c r="K96" s="1545"/>
      <c r="L96" s="1546"/>
    </row>
    <row r="97" spans="1:12" ht="11.25" customHeight="1" x14ac:dyDescent="0.25">
      <c r="A97" s="1482" t="s">
        <v>1532</v>
      </c>
      <c r="B97" s="1483" t="s">
        <v>1533</v>
      </c>
      <c r="C97" s="898"/>
      <c r="D97" s="1512" t="s">
        <v>1534</v>
      </c>
      <c r="E97" s="1513" t="s">
        <v>1535</v>
      </c>
      <c r="F97" s="1514"/>
      <c r="G97" s="1514"/>
      <c r="H97" s="1514"/>
      <c r="I97" s="1514"/>
      <c r="J97" s="1515"/>
      <c r="K97" s="1399" t="s">
        <v>1513</v>
      </c>
      <c r="L97" s="1400"/>
    </row>
    <row r="98" spans="1:12" ht="11.25" customHeight="1" x14ac:dyDescent="0.25">
      <c r="A98" s="1451"/>
      <c r="B98" s="1452"/>
      <c r="C98" s="860"/>
      <c r="D98" s="1387"/>
      <c r="E98" s="1516">
        <v>1</v>
      </c>
      <c r="F98" s="1344" t="s">
        <v>1536</v>
      </c>
      <c r="G98" s="1406"/>
      <c r="H98" s="927"/>
      <c r="I98" s="1504" t="s">
        <v>1068</v>
      </c>
      <c r="J98" s="1505"/>
      <c r="K98" s="1336"/>
      <c r="L98" s="1337"/>
    </row>
    <row r="99" spans="1:12" ht="12" customHeight="1" x14ac:dyDescent="0.25">
      <c r="A99" s="1346"/>
      <c r="B99" s="1354"/>
      <c r="C99" s="899"/>
      <c r="D99" s="1389"/>
      <c r="E99" s="1516"/>
      <c r="F99" s="1344" t="s">
        <v>1537</v>
      </c>
      <c r="G99" s="1406"/>
      <c r="H99" s="927"/>
      <c r="I99" s="1506"/>
      <c r="J99" s="1507"/>
      <c r="K99" s="1344" t="s">
        <v>1066</v>
      </c>
      <c r="L99" s="1345"/>
    </row>
    <row r="100" spans="1:12" ht="27.95" customHeight="1" x14ac:dyDescent="0.25">
      <c r="A100" s="1547" t="s">
        <v>1736</v>
      </c>
      <c r="B100" s="1548" t="s">
        <v>1806</v>
      </c>
      <c r="C100" s="835"/>
      <c r="D100" s="1527" t="s">
        <v>590</v>
      </c>
      <c r="E100" s="1529" t="e">
        <f>#REF!</f>
        <v>#REF!</v>
      </c>
      <c r="F100" s="1529"/>
      <c r="G100" s="1530"/>
      <c r="H100" s="902"/>
      <c r="I100" s="1530" t="e">
        <f>E100-E101</f>
        <v>#REF!</v>
      </c>
      <c r="J100" s="1531"/>
      <c r="K100" s="1532"/>
      <c r="L100" s="791"/>
    </row>
    <row r="101" spans="1:12" ht="27.95" customHeight="1" x14ac:dyDescent="0.25">
      <c r="A101" s="1547"/>
      <c r="B101" s="1549"/>
      <c r="C101" s="815"/>
      <c r="D101" s="1528"/>
      <c r="E101" s="1529" t="e">
        <f>#REF!</f>
        <v>#REF!</v>
      </c>
      <c r="F101" s="1529"/>
      <c r="G101" s="1530"/>
      <c r="H101" s="896"/>
      <c r="I101" s="901"/>
      <c r="J101" s="1530" t="e">
        <f>#REF!</f>
        <v>#REF!</v>
      </c>
      <c r="K101" s="1531"/>
      <c r="L101" s="1533"/>
    </row>
    <row r="102" spans="1:12" ht="27.95" customHeight="1" x14ac:dyDescent="0.25">
      <c r="A102" s="1547" t="s">
        <v>1737</v>
      </c>
      <c r="B102" s="1548" t="s">
        <v>1807</v>
      </c>
      <c r="C102" s="910"/>
      <c r="D102" s="1527" t="s">
        <v>592</v>
      </c>
      <c r="E102" s="1529" t="e">
        <f>#REF!</f>
        <v>#REF!</v>
      </c>
      <c r="F102" s="1529"/>
      <c r="G102" s="1530"/>
      <c r="H102" s="902"/>
      <c r="I102" s="1530" t="e">
        <f>E102-E103</f>
        <v>#REF!</v>
      </c>
      <c r="J102" s="1531"/>
      <c r="K102" s="1532"/>
      <c r="L102" s="791"/>
    </row>
    <row r="103" spans="1:12" ht="27.95" customHeight="1" x14ac:dyDescent="0.25">
      <c r="A103" s="1547"/>
      <c r="B103" s="1549"/>
      <c r="C103" s="911"/>
      <c r="D103" s="1528"/>
      <c r="E103" s="1529" t="e">
        <f>#REF!</f>
        <v>#REF!</v>
      </c>
      <c r="F103" s="1529"/>
      <c r="G103" s="1530"/>
      <c r="H103" s="896"/>
      <c r="I103" s="901"/>
      <c r="J103" s="1530" t="e">
        <f>#REF!</f>
        <v>#REF!</v>
      </c>
      <c r="K103" s="1531"/>
      <c r="L103" s="1533"/>
    </row>
    <row r="104" spans="1:12" ht="27.95" customHeight="1" x14ac:dyDescent="0.25">
      <c r="A104" s="1547" t="s">
        <v>1738</v>
      </c>
      <c r="B104" s="1548" t="s">
        <v>1808</v>
      </c>
      <c r="C104" s="910"/>
      <c r="D104" s="1527" t="s">
        <v>594</v>
      </c>
      <c r="E104" s="1529" t="e">
        <f>#REF!</f>
        <v>#REF!</v>
      </c>
      <c r="F104" s="1529"/>
      <c r="G104" s="1530"/>
      <c r="H104" s="902"/>
      <c r="I104" s="1530" t="e">
        <f>E104-E105</f>
        <v>#REF!</v>
      </c>
      <c r="J104" s="1531"/>
      <c r="K104" s="1532"/>
      <c r="L104" s="791"/>
    </row>
    <row r="105" spans="1:12" ht="27.95" customHeight="1" x14ac:dyDescent="0.25">
      <c r="A105" s="1547"/>
      <c r="B105" s="1549"/>
      <c r="C105" s="911"/>
      <c r="D105" s="1528"/>
      <c r="E105" s="1529" t="e">
        <f>#REF!</f>
        <v>#REF!</v>
      </c>
      <c r="F105" s="1529"/>
      <c r="G105" s="1530"/>
      <c r="H105" s="896"/>
      <c r="I105" s="901"/>
      <c r="J105" s="1530" t="e">
        <f>#REF!</f>
        <v>#REF!</v>
      </c>
      <c r="K105" s="1531"/>
      <c r="L105" s="1533"/>
    </row>
    <row r="106" spans="1:12" ht="27.95" customHeight="1" x14ac:dyDescent="0.25">
      <c r="A106" s="1547" t="s">
        <v>496</v>
      </c>
      <c r="B106" s="1553" t="s">
        <v>1010</v>
      </c>
      <c r="C106" s="831"/>
      <c r="D106" s="1527" t="s">
        <v>597</v>
      </c>
      <c r="E106" s="1529" t="e">
        <f>#REF!</f>
        <v>#REF!</v>
      </c>
      <c r="F106" s="1529"/>
      <c r="G106" s="1530"/>
      <c r="H106" s="902"/>
      <c r="I106" s="1530" t="e">
        <f>E106-E107</f>
        <v>#REF!</v>
      </c>
      <c r="J106" s="1531"/>
      <c r="K106" s="1532"/>
      <c r="L106" s="791"/>
    </row>
    <row r="107" spans="1:12" ht="27.95" customHeight="1" x14ac:dyDescent="0.25">
      <c r="A107" s="1547"/>
      <c r="B107" s="1554"/>
      <c r="C107" s="832"/>
      <c r="D107" s="1528"/>
      <c r="E107" s="1529" t="e">
        <f>#REF!</f>
        <v>#REF!</v>
      </c>
      <c r="F107" s="1529"/>
      <c r="G107" s="1530"/>
      <c r="H107" s="896"/>
      <c r="I107" s="901"/>
      <c r="J107" s="1530" t="e">
        <f>#REF!</f>
        <v>#REF!</v>
      </c>
      <c r="K107" s="1531"/>
      <c r="L107" s="1533"/>
    </row>
    <row r="108" spans="1:12" s="792" customFormat="1" ht="27.95" customHeight="1" x14ac:dyDescent="0.25">
      <c r="A108" s="1547" t="s">
        <v>499</v>
      </c>
      <c r="B108" s="1548" t="s">
        <v>1809</v>
      </c>
      <c r="C108" s="910"/>
      <c r="D108" s="1527" t="s">
        <v>600</v>
      </c>
      <c r="E108" s="1529" t="e">
        <f>#REF!</f>
        <v>#REF!</v>
      </c>
      <c r="F108" s="1529"/>
      <c r="G108" s="1530"/>
      <c r="H108" s="902"/>
      <c r="I108" s="1530" t="e">
        <f>E108-E109</f>
        <v>#REF!</v>
      </c>
      <c r="J108" s="1531"/>
      <c r="K108" s="1532"/>
      <c r="L108" s="791"/>
    </row>
    <row r="109" spans="1:12" s="792" customFormat="1" ht="27.95" customHeight="1" x14ac:dyDescent="0.25">
      <c r="A109" s="1547"/>
      <c r="B109" s="1549"/>
      <c r="C109" s="911"/>
      <c r="D109" s="1528"/>
      <c r="E109" s="1529" t="e">
        <f>#REF!</f>
        <v>#REF!</v>
      </c>
      <c r="F109" s="1529"/>
      <c r="G109" s="1530"/>
      <c r="H109" s="896"/>
      <c r="I109" s="901"/>
      <c r="J109" s="1530" t="e">
        <f>#REF!</f>
        <v>#REF!</v>
      </c>
      <c r="K109" s="1531"/>
      <c r="L109" s="1533"/>
    </row>
    <row r="110" spans="1:12" s="792" customFormat="1" ht="27.95" customHeight="1" x14ac:dyDescent="0.25">
      <c r="A110" s="1547" t="s">
        <v>502</v>
      </c>
      <c r="B110" s="1548" t="s">
        <v>1810</v>
      </c>
      <c r="C110" s="910"/>
      <c r="D110" s="1527" t="s">
        <v>601</v>
      </c>
      <c r="E110" s="1529" t="e">
        <f>#REF!</f>
        <v>#REF!</v>
      </c>
      <c r="F110" s="1529"/>
      <c r="G110" s="1530"/>
      <c r="H110" s="902"/>
      <c r="I110" s="1530" t="e">
        <f>E110-E111</f>
        <v>#REF!</v>
      </c>
      <c r="J110" s="1531"/>
      <c r="K110" s="1532"/>
      <c r="L110" s="791"/>
    </row>
    <row r="111" spans="1:12" s="792" customFormat="1" ht="27.95" customHeight="1" x14ac:dyDescent="0.25">
      <c r="A111" s="1547"/>
      <c r="B111" s="1549"/>
      <c r="C111" s="911"/>
      <c r="D111" s="1528"/>
      <c r="E111" s="1529" t="e">
        <f>#REF!</f>
        <v>#REF!</v>
      </c>
      <c r="F111" s="1529"/>
      <c r="G111" s="1530"/>
      <c r="H111" s="896"/>
      <c r="I111" s="901"/>
      <c r="J111" s="1530" t="e">
        <f>#REF!</f>
        <v>#REF!</v>
      </c>
      <c r="K111" s="1531"/>
      <c r="L111" s="1533"/>
    </row>
    <row r="112" spans="1:12" ht="27.95" customHeight="1" x14ac:dyDescent="0.25">
      <c r="A112" s="1547" t="s">
        <v>505</v>
      </c>
      <c r="B112" s="1548" t="s">
        <v>1811</v>
      </c>
      <c r="C112" s="910"/>
      <c r="D112" s="1527" t="s">
        <v>603</v>
      </c>
      <c r="E112" s="1529" t="e">
        <f>#REF!</f>
        <v>#REF!</v>
      </c>
      <c r="F112" s="1529"/>
      <c r="G112" s="1530"/>
      <c r="H112" s="902"/>
      <c r="I112" s="1530" t="e">
        <f>E112-E113</f>
        <v>#REF!</v>
      </c>
      <c r="J112" s="1531"/>
      <c r="K112" s="1532"/>
      <c r="L112" s="791"/>
    </row>
    <row r="113" spans="1:12" ht="27.95" customHeight="1" x14ac:dyDescent="0.25">
      <c r="A113" s="1547"/>
      <c r="B113" s="1549"/>
      <c r="C113" s="911"/>
      <c r="D113" s="1528"/>
      <c r="E113" s="1529" t="e">
        <f>#REF!</f>
        <v>#REF!</v>
      </c>
      <c r="F113" s="1529"/>
      <c r="G113" s="1530"/>
      <c r="H113" s="896"/>
      <c r="I113" s="901"/>
      <c r="J113" s="1530" t="e">
        <f>#REF!</f>
        <v>#REF!</v>
      </c>
      <c r="K113" s="1531"/>
      <c r="L113" s="1533"/>
    </row>
    <row r="114" spans="1:12" ht="27.95" customHeight="1" x14ac:dyDescent="0.25">
      <c r="A114" s="1547" t="s">
        <v>508</v>
      </c>
      <c r="B114" s="1548" t="s">
        <v>1812</v>
      </c>
      <c r="C114" s="910"/>
      <c r="D114" s="1527" t="s">
        <v>604</v>
      </c>
      <c r="E114" s="1529" t="e">
        <f>#REF!</f>
        <v>#REF!</v>
      </c>
      <c r="F114" s="1529"/>
      <c r="G114" s="1530"/>
      <c r="H114" s="902"/>
      <c r="I114" s="1530" t="e">
        <f>E114-E115</f>
        <v>#REF!</v>
      </c>
      <c r="J114" s="1531"/>
      <c r="K114" s="1532"/>
      <c r="L114" s="791"/>
    </row>
    <row r="115" spans="1:12" ht="27.95" customHeight="1" x14ac:dyDescent="0.25">
      <c r="A115" s="1547"/>
      <c r="B115" s="1549"/>
      <c r="C115" s="911"/>
      <c r="D115" s="1528"/>
      <c r="E115" s="1529" t="e">
        <f>#REF!</f>
        <v>#REF!</v>
      </c>
      <c r="F115" s="1529"/>
      <c r="G115" s="1530"/>
      <c r="H115" s="896"/>
      <c r="I115" s="901"/>
      <c r="J115" s="1530" t="e">
        <f>#REF!</f>
        <v>#REF!</v>
      </c>
      <c r="K115" s="1531"/>
      <c r="L115" s="1533"/>
    </row>
    <row r="116" spans="1:12" ht="27.95" customHeight="1" x14ac:dyDescent="0.25">
      <c r="A116" s="1547" t="s">
        <v>511</v>
      </c>
      <c r="B116" s="1548" t="s">
        <v>1813</v>
      </c>
      <c r="C116" s="910"/>
      <c r="D116" s="1527" t="s">
        <v>606</v>
      </c>
      <c r="E116" s="1529" t="e">
        <f>#REF!</f>
        <v>#REF!</v>
      </c>
      <c r="F116" s="1529"/>
      <c r="G116" s="1530"/>
      <c r="H116" s="902"/>
      <c r="I116" s="1530" t="e">
        <f>E116-E117</f>
        <v>#REF!</v>
      </c>
      <c r="J116" s="1531"/>
      <c r="K116" s="1532"/>
      <c r="L116" s="791"/>
    </row>
    <row r="117" spans="1:12" ht="27.95" customHeight="1" x14ac:dyDescent="0.25">
      <c r="A117" s="1547"/>
      <c r="B117" s="1549"/>
      <c r="C117" s="911"/>
      <c r="D117" s="1528"/>
      <c r="E117" s="1529" t="e">
        <f>#REF!</f>
        <v>#REF!</v>
      </c>
      <c r="F117" s="1529"/>
      <c r="G117" s="1530"/>
      <c r="H117" s="896"/>
      <c r="I117" s="901"/>
      <c r="J117" s="1530" t="e">
        <f>#REF!</f>
        <v>#REF!</v>
      </c>
      <c r="K117" s="1531"/>
      <c r="L117" s="1533"/>
    </row>
    <row r="118" spans="1:12" ht="27.95" customHeight="1" x14ac:dyDescent="0.25">
      <c r="A118" s="1547" t="s">
        <v>532</v>
      </c>
      <c r="B118" s="1548" t="s">
        <v>1814</v>
      </c>
      <c r="C118" s="910"/>
      <c r="D118" s="1527" t="s">
        <v>608</v>
      </c>
      <c r="E118" s="1529" t="e">
        <f>#REF!</f>
        <v>#REF!</v>
      </c>
      <c r="F118" s="1529"/>
      <c r="G118" s="1530"/>
      <c r="H118" s="902"/>
      <c r="I118" s="1530" t="e">
        <f>E118-E119</f>
        <v>#REF!</v>
      </c>
      <c r="J118" s="1531"/>
      <c r="K118" s="1532"/>
      <c r="L118" s="791"/>
    </row>
    <row r="119" spans="1:12" ht="27.95" customHeight="1" x14ac:dyDescent="0.25">
      <c r="A119" s="1547"/>
      <c r="B119" s="1549"/>
      <c r="C119" s="911"/>
      <c r="D119" s="1528"/>
      <c r="E119" s="1529" t="e">
        <f>#REF!</f>
        <v>#REF!</v>
      </c>
      <c r="F119" s="1529"/>
      <c r="G119" s="1530"/>
      <c r="H119" s="896"/>
      <c r="I119" s="901"/>
      <c r="J119" s="1530" t="e">
        <f>#REF!</f>
        <v>#REF!</v>
      </c>
      <c r="K119" s="1531"/>
      <c r="L119" s="1533"/>
    </row>
    <row r="120" spans="1:12" ht="27.95" customHeight="1" x14ac:dyDescent="0.25">
      <c r="A120" s="1551" t="s">
        <v>595</v>
      </c>
      <c r="B120" s="1380" t="s">
        <v>1952</v>
      </c>
      <c r="C120" s="913"/>
      <c r="D120" s="1518" t="s">
        <v>610</v>
      </c>
      <c r="E120" s="1520" t="e">
        <f>#REF!</f>
        <v>#REF!</v>
      </c>
      <c r="F120" s="1520"/>
      <c r="G120" s="1521"/>
      <c r="H120" s="905"/>
      <c r="I120" s="1521" t="e">
        <f>E120-E121</f>
        <v>#REF!</v>
      </c>
      <c r="J120" s="1522"/>
      <c r="K120" s="1523"/>
      <c r="L120" s="789"/>
    </row>
    <row r="121" spans="1:12" ht="27.95" customHeight="1" x14ac:dyDescent="0.25">
      <c r="A121" s="1551"/>
      <c r="B121" s="1555"/>
      <c r="C121" s="914"/>
      <c r="D121" s="1519"/>
      <c r="E121" s="1520" t="e">
        <f>#REF!</f>
        <v>#REF!</v>
      </c>
      <c r="F121" s="1520"/>
      <c r="G121" s="1521"/>
      <c r="H121" s="906"/>
      <c r="I121" s="904"/>
      <c r="J121" s="1521" t="e">
        <f>#REF!</f>
        <v>#REF!</v>
      </c>
      <c r="K121" s="1522"/>
      <c r="L121" s="1524"/>
    </row>
    <row r="122" spans="1:12" ht="27.95" customHeight="1" x14ac:dyDescent="0.25">
      <c r="A122" s="1551" t="s">
        <v>598</v>
      </c>
      <c r="B122" s="1559" t="s">
        <v>1953</v>
      </c>
      <c r="C122" s="913"/>
      <c r="D122" s="1518" t="s">
        <v>612</v>
      </c>
      <c r="E122" s="1529" t="e">
        <f>#REF!</f>
        <v>#REF!</v>
      </c>
      <c r="F122" s="1529"/>
      <c r="G122" s="1530"/>
      <c r="H122" s="902"/>
      <c r="I122" s="1530" t="e">
        <f>E122-E123</f>
        <v>#REF!</v>
      </c>
      <c r="J122" s="1531"/>
      <c r="K122" s="1532"/>
      <c r="L122" s="791"/>
    </row>
    <row r="123" spans="1:12" ht="27.95" customHeight="1" x14ac:dyDescent="0.25">
      <c r="A123" s="1551"/>
      <c r="B123" s="1555"/>
      <c r="C123" s="914"/>
      <c r="D123" s="1519"/>
      <c r="E123" s="1529" t="e">
        <f>#REF!</f>
        <v>#REF!</v>
      </c>
      <c r="F123" s="1529"/>
      <c r="G123" s="1530"/>
      <c r="H123" s="896"/>
      <c r="I123" s="901"/>
      <c r="J123" s="1530" t="e">
        <f>#REF!</f>
        <v>#REF!</v>
      </c>
      <c r="K123" s="1531"/>
      <c r="L123" s="1533"/>
    </row>
    <row r="124" spans="1:12" ht="27.95" customHeight="1" x14ac:dyDescent="0.25">
      <c r="A124" s="1547" t="s">
        <v>1736</v>
      </c>
      <c r="B124" s="1553" t="s">
        <v>1815</v>
      </c>
      <c r="C124" s="831"/>
      <c r="D124" s="1527" t="s">
        <v>615</v>
      </c>
      <c r="E124" s="1529" t="e">
        <f>#REF!</f>
        <v>#REF!</v>
      </c>
      <c r="F124" s="1529"/>
      <c r="G124" s="1530"/>
      <c r="H124" s="902"/>
      <c r="I124" s="1530" t="e">
        <f>E124-E125</f>
        <v>#REF!</v>
      </c>
      <c r="J124" s="1531"/>
      <c r="K124" s="1532"/>
      <c r="L124" s="791"/>
    </row>
    <row r="125" spans="1:12" ht="27.95" customHeight="1" x14ac:dyDescent="0.25">
      <c r="A125" s="1547"/>
      <c r="B125" s="1554"/>
      <c r="C125" s="832"/>
      <c r="D125" s="1528"/>
      <c r="E125" s="1529" t="e">
        <f>#REF!</f>
        <v>#REF!</v>
      </c>
      <c r="F125" s="1529"/>
      <c r="G125" s="1530"/>
      <c r="H125" s="896"/>
      <c r="I125" s="901"/>
      <c r="J125" s="1530" t="e">
        <f>#REF!</f>
        <v>#REF!</v>
      </c>
      <c r="K125" s="1531"/>
      <c r="L125" s="1533"/>
    </row>
    <row r="126" spans="1:12" s="792" customFormat="1" ht="27.95" customHeight="1" x14ac:dyDescent="0.25">
      <c r="A126" s="1547" t="s">
        <v>1737</v>
      </c>
      <c r="B126" s="1548" t="s">
        <v>1816</v>
      </c>
      <c r="C126" s="910"/>
      <c r="D126" s="1527" t="s">
        <v>618</v>
      </c>
      <c r="E126" s="1529" t="e">
        <f>#REF!</f>
        <v>#REF!</v>
      </c>
      <c r="F126" s="1529"/>
      <c r="G126" s="1530"/>
      <c r="H126" s="902"/>
      <c r="I126" s="1530" t="e">
        <f>E126-E127</f>
        <v>#REF!</v>
      </c>
      <c r="J126" s="1531"/>
      <c r="K126" s="1532"/>
      <c r="L126" s="791"/>
    </row>
    <row r="127" spans="1:12" s="792" customFormat="1" ht="27.95" customHeight="1" thickBot="1" x14ac:dyDescent="0.3">
      <c r="A127" s="1540"/>
      <c r="B127" s="1552"/>
      <c r="C127" s="919"/>
      <c r="D127" s="1542"/>
      <c r="E127" s="1543" t="e">
        <f>#REF!</f>
        <v>#REF!</v>
      </c>
      <c r="F127" s="1543"/>
      <c r="G127" s="1544"/>
      <c r="H127" s="895"/>
      <c r="I127" s="903"/>
      <c r="J127" s="1544" t="e">
        <f>#REF!</f>
        <v>#REF!</v>
      </c>
      <c r="K127" s="1545"/>
      <c r="L127" s="1546"/>
    </row>
    <row r="128" spans="1:12" ht="11.25" customHeight="1" x14ac:dyDescent="0.25">
      <c r="A128" s="1482" t="s">
        <v>1532</v>
      </c>
      <c r="B128" s="1483" t="s">
        <v>1533</v>
      </c>
      <c r="C128" s="898"/>
      <c r="D128" s="1512" t="s">
        <v>1534</v>
      </c>
      <c r="E128" s="1513" t="s">
        <v>1535</v>
      </c>
      <c r="F128" s="1514"/>
      <c r="G128" s="1514"/>
      <c r="H128" s="1514"/>
      <c r="I128" s="1514"/>
      <c r="J128" s="1515"/>
      <c r="K128" s="1399" t="s">
        <v>1513</v>
      </c>
      <c r="L128" s="1400"/>
    </row>
    <row r="129" spans="1:12" ht="11.25" customHeight="1" x14ac:dyDescent="0.25">
      <c r="A129" s="1451"/>
      <c r="B129" s="1452"/>
      <c r="C129" s="860"/>
      <c r="D129" s="1387"/>
      <c r="E129" s="1516">
        <v>1</v>
      </c>
      <c r="F129" s="1344" t="s">
        <v>1536</v>
      </c>
      <c r="G129" s="1406"/>
      <c r="H129" s="927"/>
      <c r="I129" s="1504" t="s">
        <v>1068</v>
      </c>
      <c r="J129" s="1505"/>
      <c r="K129" s="1336"/>
      <c r="L129" s="1337"/>
    </row>
    <row r="130" spans="1:12" ht="11.25" customHeight="1" x14ac:dyDescent="0.25">
      <c r="A130" s="1346"/>
      <c r="B130" s="1354"/>
      <c r="C130" s="899"/>
      <c r="D130" s="1389"/>
      <c r="E130" s="1516"/>
      <c r="F130" s="1344" t="s">
        <v>1537</v>
      </c>
      <c r="G130" s="1406"/>
      <c r="H130" s="927"/>
      <c r="I130" s="1506"/>
      <c r="J130" s="1507"/>
      <c r="K130" s="1344" t="s">
        <v>1066</v>
      </c>
      <c r="L130" s="1345"/>
    </row>
    <row r="131" spans="1:12" s="788" customFormat="1" ht="27.95" customHeight="1" x14ac:dyDescent="0.25">
      <c r="A131" s="1547" t="s">
        <v>1738</v>
      </c>
      <c r="B131" s="1562" t="s">
        <v>1808</v>
      </c>
      <c r="C131" s="834"/>
      <c r="D131" s="1564" t="s">
        <v>620</v>
      </c>
      <c r="E131" s="1529" t="e">
        <f>#REF!</f>
        <v>#REF!</v>
      </c>
      <c r="F131" s="1529"/>
      <c r="G131" s="1530"/>
      <c r="H131" s="902"/>
      <c r="I131" s="1530" t="e">
        <f>E131-E132</f>
        <v>#REF!</v>
      </c>
      <c r="J131" s="1531"/>
      <c r="K131" s="1532"/>
      <c r="L131" s="791"/>
    </row>
    <row r="132" spans="1:12" s="788" customFormat="1" ht="27.95" customHeight="1" x14ac:dyDescent="0.25">
      <c r="A132" s="1547"/>
      <c r="B132" s="1563"/>
      <c r="C132" s="830"/>
      <c r="D132" s="1565"/>
      <c r="E132" s="1529" t="e">
        <f>#REF!</f>
        <v>#REF!</v>
      </c>
      <c r="F132" s="1529"/>
      <c r="G132" s="1530"/>
      <c r="H132" s="896"/>
      <c r="I132" s="901"/>
      <c r="J132" s="1530" t="e">
        <f>#REF!</f>
        <v>#REF!</v>
      </c>
      <c r="K132" s="1531"/>
      <c r="L132" s="1533"/>
    </row>
    <row r="133" spans="1:12" s="788" customFormat="1" ht="27.95" customHeight="1" x14ac:dyDescent="0.25">
      <c r="A133" s="1547" t="s">
        <v>496</v>
      </c>
      <c r="B133" s="1562" t="s">
        <v>1817</v>
      </c>
      <c r="C133" s="834"/>
      <c r="D133" s="1564" t="s">
        <v>622</v>
      </c>
      <c r="E133" s="1529" t="e">
        <f>#REF!</f>
        <v>#REF!</v>
      </c>
      <c r="F133" s="1529"/>
      <c r="G133" s="1530"/>
      <c r="H133" s="902"/>
      <c r="I133" s="1530" t="e">
        <f>E133-E134</f>
        <v>#REF!</v>
      </c>
      <c r="J133" s="1531"/>
      <c r="K133" s="1532"/>
      <c r="L133" s="791"/>
    </row>
    <row r="134" spans="1:12" ht="27.95" customHeight="1" x14ac:dyDescent="0.25">
      <c r="A134" s="1547"/>
      <c r="B134" s="1563"/>
      <c r="C134" s="830"/>
      <c r="D134" s="1565"/>
      <c r="E134" s="1529" t="e">
        <f>#REF!</f>
        <v>#REF!</v>
      </c>
      <c r="F134" s="1529"/>
      <c r="G134" s="1530"/>
      <c r="H134" s="896"/>
      <c r="I134" s="901"/>
      <c r="J134" s="1530" t="e">
        <f>#REF!</f>
        <v>#REF!</v>
      </c>
      <c r="K134" s="1531"/>
      <c r="L134" s="1533"/>
    </row>
    <row r="135" spans="1:12" ht="27.95" customHeight="1" x14ac:dyDescent="0.25">
      <c r="A135" s="1547" t="s">
        <v>499</v>
      </c>
      <c r="B135" s="1562" t="s">
        <v>1809</v>
      </c>
      <c r="C135" s="834"/>
      <c r="D135" s="1564" t="s">
        <v>624</v>
      </c>
      <c r="E135" s="1529" t="e">
        <f>#REF!</f>
        <v>#REF!</v>
      </c>
      <c r="F135" s="1529"/>
      <c r="G135" s="1530"/>
      <c r="H135" s="902"/>
      <c r="I135" s="1530" t="e">
        <f>E135-E136</f>
        <v>#REF!</v>
      </c>
      <c r="J135" s="1531"/>
      <c r="K135" s="1532"/>
      <c r="L135" s="791"/>
    </row>
    <row r="136" spans="1:12" ht="27.95" customHeight="1" x14ac:dyDescent="0.25">
      <c r="A136" s="1547"/>
      <c r="B136" s="1563"/>
      <c r="C136" s="830"/>
      <c r="D136" s="1565"/>
      <c r="E136" s="1529" t="e">
        <f>#REF!</f>
        <v>#REF!</v>
      </c>
      <c r="F136" s="1529"/>
      <c r="G136" s="1530"/>
      <c r="H136" s="896"/>
      <c r="I136" s="901"/>
      <c r="J136" s="1530" t="e">
        <f>#REF!</f>
        <v>#REF!</v>
      </c>
      <c r="K136" s="1531"/>
      <c r="L136" s="1533"/>
    </row>
    <row r="137" spans="1:12" ht="27.95" customHeight="1" x14ac:dyDescent="0.25">
      <c r="A137" s="1547" t="s">
        <v>502</v>
      </c>
      <c r="B137" s="1562" t="s">
        <v>1818</v>
      </c>
      <c r="C137" s="834"/>
      <c r="D137" s="1564" t="s">
        <v>626</v>
      </c>
      <c r="E137" s="1529" t="e">
        <f>#REF!</f>
        <v>#REF!</v>
      </c>
      <c r="F137" s="1529"/>
      <c r="G137" s="1530"/>
      <c r="H137" s="902"/>
      <c r="I137" s="1530" t="e">
        <f>E137-E138</f>
        <v>#REF!</v>
      </c>
      <c r="J137" s="1531"/>
      <c r="K137" s="1532"/>
      <c r="L137" s="791"/>
    </row>
    <row r="138" spans="1:12" ht="27.95" customHeight="1" x14ac:dyDescent="0.25">
      <c r="A138" s="1547"/>
      <c r="B138" s="1563"/>
      <c r="C138" s="830"/>
      <c r="D138" s="1565"/>
      <c r="E138" s="1529" t="e">
        <f>#REF!</f>
        <v>#REF!</v>
      </c>
      <c r="F138" s="1529"/>
      <c r="G138" s="1530"/>
      <c r="H138" s="896"/>
      <c r="I138" s="901"/>
      <c r="J138" s="1530" t="e">
        <f>#REF!</f>
        <v>#REF!</v>
      </c>
      <c r="K138" s="1531"/>
      <c r="L138" s="1533"/>
    </row>
    <row r="139" spans="1:12" ht="27.95" customHeight="1" x14ac:dyDescent="0.25">
      <c r="A139" s="1547" t="s">
        <v>505</v>
      </c>
      <c r="B139" s="1562" t="s">
        <v>1819</v>
      </c>
      <c r="C139" s="834"/>
      <c r="D139" s="1564" t="s">
        <v>629</v>
      </c>
      <c r="E139" s="1529" t="e">
        <f>#REF!</f>
        <v>#REF!</v>
      </c>
      <c r="F139" s="1529"/>
      <c r="G139" s="1530"/>
      <c r="H139" s="902"/>
      <c r="I139" s="1530" t="e">
        <f>E139-E140</f>
        <v>#REF!</v>
      </c>
      <c r="J139" s="1531"/>
      <c r="K139" s="1532"/>
      <c r="L139" s="791"/>
    </row>
    <row r="140" spans="1:12" ht="27.95" customHeight="1" x14ac:dyDescent="0.25">
      <c r="A140" s="1547"/>
      <c r="B140" s="1563"/>
      <c r="C140" s="830"/>
      <c r="D140" s="1565"/>
      <c r="E140" s="1529" t="e">
        <f>#REF!</f>
        <v>#REF!</v>
      </c>
      <c r="F140" s="1529"/>
      <c r="G140" s="1530"/>
      <c r="H140" s="896"/>
      <c r="I140" s="901"/>
      <c r="J140" s="1530" t="e">
        <f>#REF!</f>
        <v>#REF!</v>
      </c>
      <c r="K140" s="1531"/>
      <c r="L140" s="1533"/>
    </row>
    <row r="141" spans="1:12" ht="27.95" customHeight="1" x14ac:dyDescent="0.25">
      <c r="A141" s="1547" t="s">
        <v>508</v>
      </c>
      <c r="B141" s="1562" t="s">
        <v>1820</v>
      </c>
      <c r="C141" s="834"/>
      <c r="D141" s="1564" t="s">
        <v>632</v>
      </c>
      <c r="E141" s="1529" t="e">
        <f>#REF!</f>
        <v>#REF!</v>
      </c>
      <c r="F141" s="1529"/>
      <c r="G141" s="1530"/>
      <c r="H141" s="902"/>
      <c r="I141" s="1530" t="e">
        <f>E141-E142</f>
        <v>#REF!</v>
      </c>
      <c r="J141" s="1531"/>
      <c r="K141" s="1532"/>
      <c r="L141" s="791"/>
    </row>
    <row r="142" spans="1:12" ht="27.95" customHeight="1" x14ac:dyDescent="0.25">
      <c r="A142" s="1547"/>
      <c r="B142" s="1563"/>
      <c r="C142" s="830"/>
      <c r="D142" s="1565"/>
      <c r="E142" s="1529" t="e">
        <f>#REF!</f>
        <v>#REF!</v>
      </c>
      <c r="F142" s="1529"/>
      <c r="G142" s="1530"/>
      <c r="H142" s="896"/>
      <c r="I142" s="901"/>
      <c r="J142" s="1530" t="e">
        <f>#REF!</f>
        <v>#REF!</v>
      </c>
      <c r="K142" s="1531"/>
      <c r="L142" s="1533"/>
    </row>
    <row r="143" spans="1:12" ht="27.95" customHeight="1" x14ac:dyDescent="0.25">
      <c r="A143" s="1547" t="s">
        <v>511</v>
      </c>
      <c r="B143" s="1562" t="s">
        <v>1821</v>
      </c>
      <c r="C143" s="834"/>
      <c r="D143" s="1564" t="s">
        <v>634</v>
      </c>
      <c r="E143" s="1529" t="e">
        <f>#REF!</f>
        <v>#REF!</v>
      </c>
      <c r="F143" s="1529"/>
      <c r="G143" s="1530"/>
      <c r="H143" s="902"/>
      <c r="I143" s="1530" t="e">
        <f>E143-E144</f>
        <v>#REF!</v>
      </c>
      <c r="J143" s="1531"/>
      <c r="K143" s="1532"/>
      <c r="L143" s="791"/>
    </row>
    <row r="144" spans="1:12" s="792" customFormat="1" ht="27.95" customHeight="1" x14ac:dyDescent="0.25">
      <c r="A144" s="1547"/>
      <c r="B144" s="1563"/>
      <c r="C144" s="830"/>
      <c r="D144" s="1565"/>
      <c r="E144" s="1529" t="e">
        <f>#REF!</f>
        <v>#REF!</v>
      </c>
      <c r="F144" s="1529"/>
      <c r="G144" s="1530"/>
      <c r="H144" s="896"/>
      <c r="I144" s="901"/>
      <c r="J144" s="1530" t="e">
        <f>#REF!</f>
        <v>#REF!</v>
      </c>
      <c r="K144" s="1531"/>
      <c r="L144" s="1533"/>
    </row>
    <row r="145" spans="1:12" s="792" customFormat="1" ht="27.95" customHeight="1" x14ac:dyDescent="0.25">
      <c r="A145" s="1547" t="s">
        <v>532</v>
      </c>
      <c r="B145" s="1562" t="s">
        <v>1812</v>
      </c>
      <c r="C145" s="834"/>
      <c r="D145" s="1564" t="s">
        <v>636</v>
      </c>
      <c r="E145" s="1529" t="e">
        <f>#REF!</f>
        <v>#REF!</v>
      </c>
      <c r="F145" s="1529"/>
      <c r="G145" s="1530"/>
      <c r="H145" s="902"/>
      <c r="I145" s="1530" t="e">
        <f>E145-E146</f>
        <v>#REF!</v>
      </c>
      <c r="J145" s="1531"/>
      <c r="K145" s="1532"/>
      <c r="L145" s="791"/>
    </row>
    <row r="146" spans="1:12" ht="27.95" customHeight="1" x14ac:dyDescent="0.25">
      <c r="A146" s="1547"/>
      <c r="B146" s="1563"/>
      <c r="C146" s="830"/>
      <c r="D146" s="1565"/>
      <c r="E146" s="1529" t="e">
        <f>#REF!</f>
        <v>#REF!</v>
      </c>
      <c r="F146" s="1529"/>
      <c r="G146" s="1530"/>
      <c r="H146" s="896"/>
      <c r="I146" s="901"/>
      <c r="J146" s="1530" t="e">
        <f>#REF!</f>
        <v>#REF!</v>
      </c>
      <c r="K146" s="1531"/>
      <c r="L146" s="1533"/>
    </row>
    <row r="147" spans="1:12" ht="27.95" customHeight="1" x14ac:dyDescent="0.25">
      <c r="A147" s="1547" t="s">
        <v>535</v>
      </c>
      <c r="B147" s="1562" t="s">
        <v>1822</v>
      </c>
      <c r="C147" s="840"/>
      <c r="D147" s="1564" t="s">
        <v>638</v>
      </c>
      <c r="E147" s="1529" t="e">
        <f>#REF!</f>
        <v>#REF!</v>
      </c>
      <c r="F147" s="1529"/>
      <c r="G147" s="1530"/>
      <c r="H147" s="902"/>
      <c r="I147" s="1530" t="e">
        <f>E147-E148</f>
        <v>#REF!</v>
      </c>
      <c r="J147" s="1531"/>
      <c r="K147" s="1532"/>
      <c r="L147" s="791"/>
    </row>
    <row r="148" spans="1:12" s="793" customFormat="1" ht="27.95" customHeight="1" x14ac:dyDescent="0.2">
      <c r="A148" s="1547"/>
      <c r="B148" s="1563"/>
      <c r="C148" s="841"/>
      <c r="D148" s="1565"/>
      <c r="E148" s="1529" t="e">
        <f>#REF!</f>
        <v>#REF!</v>
      </c>
      <c r="F148" s="1529"/>
      <c r="G148" s="1530"/>
      <c r="H148" s="896"/>
      <c r="I148" s="901"/>
      <c r="J148" s="1530" t="e">
        <f>#REF!</f>
        <v>#REF!</v>
      </c>
      <c r="K148" s="1531"/>
      <c r="L148" s="1533"/>
    </row>
    <row r="149" spans="1:12" s="788" customFormat="1" ht="27.95" customHeight="1" x14ac:dyDescent="0.25">
      <c r="A149" s="1551" t="s">
        <v>613</v>
      </c>
      <c r="B149" s="1566" t="s">
        <v>1823</v>
      </c>
      <c r="C149" s="839"/>
      <c r="D149" s="1568" t="s">
        <v>645</v>
      </c>
      <c r="E149" s="1520" t="e">
        <f>#REF!</f>
        <v>#REF!</v>
      </c>
      <c r="F149" s="1520"/>
      <c r="G149" s="1521"/>
      <c r="H149" s="905"/>
      <c r="I149" s="1521" t="e">
        <f>E149-E150</f>
        <v>#REF!</v>
      </c>
      <c r="J149" s="1522"/>
      <c r="K149" s="1523"/>
      <c r="L149" s="789"/>
    </row>
    <row r="150" spans="1:12" s="788" customFormat="1" ht="27.95" customHeight="1" x14ac:dyDescent="0.25">
      <c r="A150" s="1551"/>
      <c r="B150" s="1567"/>
      <c r="C150" s="929"/>
      <c r="D150" s="1569"/>
      <c r="E150" s="1520" t="e">
        <f>#REF!</f>
        <v>#REF!</v>
      </c>
      <c r="F150" s="1520"/>
      <c r="G150" s="1521"/>
      <c r="H150" s="906"/>
      <c r="I150" s="904"/>
      <c r="J150" s="1521" t="e">
        <f>#REF!</f>
        <v>#REF!</v>
      </c>
      <c r="K150" s="1522"/>
      <c r="L150" s="1524"/>
    </row>
    <row r="151" spans="1:12" s="788" customFormat="1" ht="27.95" customHeight="1" x14ac:dyDescent="0.25">
      <c r="A151" s="1547" t="s">
        <v>616</v>
      </c>
      <c r="B151" s="1562" t="s">
        <v>1824</v>
      </c>
      <c r="C151" s="834"/>
      <c r="D151" s="1564" t="s">
        <v>647</v>
      </c>
      <c r="E151" s="1529" t="e">
        <f>#REF!</f>
        <v>#REF!</v>
      </c>
      <c r="F151" s="1529"/>
      <c r="G151" s="1530"/>
      <c r="H151" s="902"/>
      <c r="I151" s="1530" t="e">
        <f>E151-E152</f>
        <v>#REF!</v>
      </c>
      <c r="J151" s="1531"/>
      <c r="K151" s="1532"/>
      <c r="L151" s="791"/>
    </row>
    <row r="152" spans="1:12" ht="27.95" customHeight="1" x14ac:dyDescent="0.25">
      <c r="A152" s="1547"/>
      <c r="B152" s="1563"/>
      <c r="C152" s="830"/>
      <c r="D152" s="1565"/>
      <c r="E152" s="1529" t="e">
        <f>#REF!</f>
        <v>#REF!</v>
      </c>
      <c r="F152" s="1529"/>
      <c r="G152" s="1530"/>
      <c r="H152" s="896"/>
      <c r="I152" s="901"/>
      <c r="J152" s="1530" t="e">
        <f>#REF!</f>
        <v>#REF!</v>
      </c>
      <c r="K152" s="1531"/>
      <c r="L152" s="1533"/>
    </row>
    <row r="153" spans="1:12" ht="27.95" customHeight="1" x14ac:dyDescent="0.25">
      <c r="A153" s="1547" t="s">
        <v>496</v>
      </c>
      <c r="B153" s="1562" t="s">
        <v>1825</v>
      </c>
      <c r="C153" s="834"/>
      <c r="D153" s="1564" t="s">
        <v>649</v>
      </c>
      <c r="E153" s="1529" t="e">
        <f>#REF!</f>
        <v>#REF!</v>
      </c>
      <c r="F153" s="1529"/>
      <c r="G153" s="1530"/>
      <c r="H153" s="902"/>
      <c r="I153" s="1530" t="e">
        <f>E153-E154</f>
        <v>#REF!</v>
      </c>
      <c r="J153" s="1531"/>
      <c r="K153" s="1532"/>
      <c r="L153" s="791"/>
    </row>
    <row r="154" spans="1:12" ht="27.95" customHeight="1" x14ac:dyDescent="0.25">
      <c r="A154" s="1547"/>
      <c r="B154" s="1563"/>
      <c r="C154" s="830"/>
      <c r="D154" s="1565"/>
      <c r="E154" s="1529" t="e">
        <f>#REF!</f>
        <v>#REF!</v>
      </c>
      <c r="F154" s="1529"/>
      <c r="G154" s="1530"/>
      <c r="H154" s="896"/>
      <c r="I154" s="901"/>
      <c r="J154" s="1530" t="e">
        <f>#REF!</f>
        <v>#REF!</v>
      </c>
      <c r="K154" s="1531"/>
      <c r="L154" s="1533"/>
    </row>
    <row r="155" spans="1:12" ht="27.95" customHeight="1" x14ac:dyDescent="0.25">
      <c r="A155" s="1547" t="s">
        <v>499</v>
      </c>
      <c r="B155" s="1562" t="s">
        <v>1826</v>
      </c>
      <c r="C155" s="834"/>
      <c r="D155" s="1564" t="s">
        <v>651</v>
      </c>
      <c r="E155" s="1529" t="e">
        <f>#REF!</f>
        <v>#REF!</v>
      </c>
      <c r="F155" s="1529"/>
      <c r="G155" s="1530"/>
      <c r="H155" s="902"/>
      <c r="I155" s="1530" t="e">
        <f>E155-E156</f>
        <v>#REF!</v>
      </c>
      <c r="J155" s="1531"/>
      <c r="K155" s="1532"/>
      <c r="L155" s="791"/>
    </row>
    <row r="156" spans="1:12" ht="27.95" customHeight="1" x14ac:dyDescent="0.25">
      <c r="A156" s="1547"/>
      <c r="B156" s="1563"/>
      <c r="C156" s="830"/>
      <c r="D156" s="1565"/>
      <c r="E156" s="1529" t="e">
        <f>#REF!</f>
        <v>#REF!</v>
      </c>
      <c r="F156" s="1529"/>
      <c r="G156" s="1530"/>
      <c r="H156" s="896"/>
      <c r="I156" s="901"/>
      <c r="J156" s="1530" t="e">
        <f>#REF!</f>
        <v>#REF!</v>
      </c>
      <c r="K156" s="1531"/>
      <c r="L156" s="1533"/>
    </row>
    <row r="157" spans="1:12" ht="27.95" customHeight="1" x14ac:dyDescent="0.25">
      <c r="A157" s="1547" t="s">
        <v>502</v>
      </c>
      <c r="B157" s="1562" t="s">
        <v>1827</v>
      </c>
      <c r="C157" s="834"/>
      <c r="D157" s="1564" t="s">
        <v>653</v>
      </c>
      <c r="E157" s="1529" t="e">
        <f>#REF!</f>
        <v>#REF!</v>
      </c>
      <c r="F157" s="1529"/>
      <c r="G157" s="1530"/>
      <c r="H157" s="902"/>
      <c r="I157" s="1530" t="e">
        <f>E157-E158</f>
        <v>#REF!</v>
      </c>
      <c r="J157" s="1531"/>
      <c r="K157" s="1532"/>
      <c r="L157" s="791"/>
    </row>
    <row r="158" spans="1:12" ht="27.95" customHeight="1" thickBot="1" x14ac:dyDescent="0.3">
      <c r="A158" s="1540"/>
      <c r="B158" s="1570"/>
      <c r="C158" s="890"/>
      <c r="D158" s="1571"/>
      <c r="E158" s="1543" t="e">
        <f>#REF!</f>
        <v>#REF!</v>
      </c>
      <c r="F158" s="1543"/>
      <c r="G158" s="1544"/>
      <c r="H158" s="895"/>
      <c r="I158" s="903"/>
      <c r="J158" s="1544" t="e">
        <f>#REF!</f>
        <v>#REF!</v>
      </c>
      <c r="K158" s="1545"/>
      <c r="L158" s="1546"/>
    </row>
    <row r="159" spans="1:12" ht="11.25" customHeight="1" x14ac:dyDescent="0.25">
      <c r="A159" s="1482" t="s">
        <v>1532</v>
      </c>
      <c r="B159" s="1483" t="s">
        <v>1533</v>
      </c>
      <c r="C159" s="898"/>
      <c r="D159" s="1512" t="s">
        <v>1534</v>
      </c>
      <c r="E159" s="1513" t="s">
        <v>1535</v>
      </c>
      <c r="F159" s="1514"/>
      <c r="G159" s="1514"/>
      <c r="H159" s="1514"/>
      <c r="I159" s="1514"/>
      <c r="J159" s="1515"/>
      <c r="K159" s="1399" t="s">
        <v>1513</v>
      </c>
      <c r="L159" s="1400"/>
    </row>
    <row r="160" spans="1:12" ht="11.25" customHeight="1" x14ac:dyDescent="0.25">
      <c r="A160" s="1451"/>
      <c r="B160" s="1452"/>
      <c r="C160" s="860"/>
      <c r="D160" s="1387"/>
      <c r="E160" s="1516">
        <v>1</v>
      </c>
      <c r="F160" s="1344" t="s">
        <v>1536</v>
      </c>
      <c r="G160" s="1406"/>
      <c r="H160" s="927"/>
      <c r="I160" s="1504" t="s">
        <v>1068</v>
      </c>
      <c r="J160" s="1505"/>
      <c r="K160" s="1336"/>
      <c r="L160" s="1337"/>
    </row>
    <row r="161" spans="1:12" ht="12" customHeight="1" x14ac:dyDescent="0.25">
      <c r="A161" s="1346"/>
      <c r="B161" s="1354"/>
      <c r="C161" s="899"/>
      <c r="D161" s="1389"/>
      <c r="E161" s="1516"/>
      <c r="F161" s="1344" t="s">
        <v>1537</v>
      </c>
      <c r="G161" s="1406"/>
      <c r="H161" s="927"/>
      <c r="I161" s="1506"/>
      <c r="J161" s="1507"/>
      <c r="K161" s="1344" t="s">
        <v>1066</v>
      </c>
      <c r="L161" s="1345"/>
    </row>
    <row r="162" spans="1:12" ht="27.95" customHeight="1" x14ac:dyDescent="0.25">
      <c r="A162" s="1551" t="s">
        <v>751</v>
      </c>
      <c r="B162" s="1572" t="s">
        <v>1954</v>
      </c>
      <c r="C162" s="839"/>
      <c r="D162" s="1568" t="s">
        <v>655</v>
      </c>
      <c r="E162" s="1520" t="e">
        <f>#REF!</f>
        <v>#REF!</v>
      </c>
      <c r="F162" s="1520"/>
      <c r="G162" s="1521"/>
      <c r="H162" s="905"/>
      <c r="I162" s="1521" t="e">
        <f>E162-E163</f>
        <v>#REF!</v>
      </c>
      <c r="J162" s="1522"/>
      <c r="K162" s="1523"/>
      <c r="L162" s="789"/>
    </row>
    <row r="163" spans="1:12" ht="27.95" customHeight="1" x14ac:dyDescent="0.25">
      <c r="A163" s="1551"/>
      <c r="B163" s="1573"/>
      <c r="C163" s="929"/>
      <c r="D163" s="1569"/>
      <c r="E163" s="1574" t="e">
        <f>#REF!</f>
        <v>#REF!</v>
      </c>
      <c r="F163" s="1574"/>
      <c r="G163" s="1575"/>
      <c r="H163" s="842"/>
      <c r="I163" s="917"/>
      <c r="J163" s="1521" t="e">
        <f>#REF!</f>
        <v>#REF!</v>
      </c>
      <c r="K163" s="1522"/>
      <c r="L163" s="1524"/>
    </row>
    <row r="164" spans="1:12" ht="27.95" customHeight="1" x14ac:dyDescent="0.25">
      <c r="A164" s="1547" t="s">
        <v>754</v>
      </c>
      <c r="B164" s="1576" t="s">
        <v>1589</v>
      </c>
      <c r="C164" s="834"/>
      <c r="D164" s="1564" t="s">
        <v>657</v>
      </c>
      <c r="E164" s="1529" t="e">
        <f>#REF!</f>
        <v>#REF!</v>
      </c>
      <c r="F164" s="1529"/>
      <c r="G164" s="1530"/>
      <c r="H164" s="902"/>
      <c r="I164" s="1530" t="e">
        <f>E164-E165</f>
        <v>#REF!</v>
      </c>
      <c r="J164" s="1578"/>
      <c r="K164" s="1579"/>
      <c r="L164" s="791"/>
    </row>
    <row r="165" spans="1:12" s="792" customFormat="1" ht="27.95" customHeight="1" x14ac:dyDescent="0.25">
      <c r="A165" s="1547"/>
      <c r="B165" s="1577"/>
      <c r="C165" s="830"/>
      <c r="D165" s="1565"/>
      <c r="E165" s="1529" t="e">
        <f>#REF!</f>
        <v>#REF!</v>
      </c>
      <c r="F165" s="1529"/>
      <c r="G165" s="1530"/>
      <c r="H165" s="896"/>
      <c r="I165" s="901"/>
      <c r="J165" s="1530" t="e">
        <f>#REF!</f>
        <v>#REF!</v>
      </c>
      <c r="K165" s="1531"/>
      <c r="L165" s="1533"/>
    </row>
    <row r="166" spans="1:12" s="792" customFormat="1" ht="27.95" customHeight="1" x14ac:dyDescent="0.25">
      <c r="A166" s="1547" t="s">
        <v>496</v>
      </c>
      <c r="B166" s="1576" t="s">
        <v>1955</v>
      </c>
      <c r="C166" s="834"/>
      <c r="D166" s="1564" t="s">
        <v>659</v>
      </c>
      <c r="E166" s="1529" t="e">
        <f>#REF!</f>
        <v>#REF!</v>
      </c>
      <c r="F166" s="1529"/>
      <c r="G166" s="1530"/>
      <c r="H166" s="902"/>
      <c r="I166" s="1530" t="e">
        <f>E166-E167</f>
        <v>#REF!</v>
      </c>
      <c r="J166" s="1531"/>
      <c r="K166" s="1532"/>
      <c r="L166" s="791"/>
    </row>
    <row r="167" spans="1:12" ht="27.95" customHeight="1" x14ac:dyDescent="0.25">
      <c r="A167" s="1547"/>
      <c r="B167" s="1577"/>
      <c r="C167" s="830"/>
      <c r="D167" s="1565"/>
      <c r="E167" s="1529" t="e">
        <f>#REF!</f>
        <v>#REF!</v>
      </c>
      <c r="F167" s="1529"/>
      <c r="G167" s="1530"/>
      <c r="H167" s="896"/>
      <c r="I167" s="901"/>
      <c r="J167" s="1530" t="e">
        <f>#REF!</f>
        <v>#REF!</v>
      </c>
      <c r="K167" s="1531"/>
      <c r="L167" s="1533"/>
    </row>
    <row r="168" spans="1:12" ht="27.95" customHeight="1" x14ac:dyDescent="0.25">
      <c r="A168" s="1551" t="s">
        <v>627</v>
      </c>
      <c r="B168" s="1572" t="s">
        <v>1956</v>
      </c>
      <c r="C168" s="839"/>
      <c r="D168" s="1568" t="s">
        <v>661</v>
      </c>
      <c r="E168" s="1520" t="e">
        <f>#REF!</f>
        <v>#REF!</v>
      </c>
      <c r="F168" s="1520"/>
      <c r="G168" s="1521"/>
      <c r="H168" s="905"/>
      <c r="I168" s="1521" t="e">
        <f>E168-E169</f>
        <v>#REF!</v>
      </c>
      <c r="J168" s="1522"/>
      <c r="K168" s="1523"/>
      <c r="L168" s="789"/>
    </row>
    <row r="169" spans="1:12" s="793" customFormat="1" ht="27.95" customHeight="1" x14ac:dyDescent="0.2">
      <c r="A169" s="1551"/>
      <c r="B169" s="1573"/>
      <c r="C169" s="929"/>
      <c r="D169" s="1569"/>
      <c r="E169" s="1520" t="e">
        <f>#REF!</f>
        <v>#REF!</v>
      </c>
      <c r="F169" s="1520"/>
      <c r="G169" s="1521"/>
      <c r="H169" s="906"/>
      <c r="I169" s="904"/>
      <c r="J169" s="1521" t="e">
        <f>#REF!</f>
        <v>#REF!</v>
      </c>
      <c r="K169" s="1522"/>
      <c r="L169" s="1524"/>
    </row>
    <row r="170" spans="1:12" ht="27.95" customHeight="1" x14ac:dyDescent="0.25">
      <c r="A170" s="1547" t="s">
        <v>630</v>
      </c>
      <c r="B170" s="1576" t="s">
        <v>1957</v>
      </c>
      <c r="C170" s="834"/>
      <c r="D170" s="1564" t="s">
        <v>663</v>
      </c>
      <c r="E170" s="1529" t="e">
        <f>#REF!</f>
        <v>#REF!</v>
      </c>
      <c r="F170" s="1529"/>
      <c r="G170" s="1530"/>
      <c r="H170" s="902"/>
      <c r="I170" s="1530" t="e">
        <f>E170-E171</f>
        <v>#REF!</v>
      </c>
      <c r="J170" s="1531"/>
      <c r="K170" s="1532"/>
      <c r="L170" s="791"/>
    </row>
    <row r="171" spans="1:12" s="792" customFormat="1" ht="27.95" customHeight="1" x14ac:dyDescent="0.25">
      <c r="A171" s="1547"/>
      <c r="B171" s="1577"/>
      <c r="C171" s="830"/>
      <c r="D171" s="1565"/>
      <c r="E171" s="1529" t="e">
        <f>#REF!</f>
        <v>#REF!</v>
      </c>
      <c r="F171" s="1529"/>
      <c r="G171" s="1530"/>
      <c r="H171" s="896"/>
      <c r="I171" s="901"/>
      <c r="J171" s="1530" t="e">
        <f>#REF!</f>
        <v>#REF!</v>
      </c>
      <c r="K171" s="1531"/>
      <c r="L171" s="1533"/>
    </row>
    <row r="172" spans="1:12" s="792" customFormat="1" ht="27.95" customHeight="1" x14ac:dyDescent="0.25">
      <c r="A172" s="1547" t="s">
        <v>496</v>
      </c>
      <c r="B172" s="1576" t="s">
        <v>1958</v>
      </c>
      <c r="C172" s="834"/>
      <c r="D172" s="1564" t="s">
        <v>665</v>
      </c>
      <c r="E172" s="1529" t="e">
        <f>#REF!</f>
        <v>#REF!</v>
      </c>
      <c r="F172" s="1529"/>
      <c r="G172" s="1530"/>
      <c r="H172" s="902"/>
      <c r="I172" s="1530" t="e">
        <f>E172-E173</f>
        <v>#REF!</v>
      </c>
      <c r="J172" s="1531"/>
      <c r="K172" s="1532"/>
      <c r="L172" s="791"/>
    </row>
    <row r="173" spans="1:12" ht="27.95" customHeight="1" x14ac:dyDescent="0.25">
      <c r="A173" s="1547"/>
      <c r="B173" s="1577"/>
      <c r="C173" s="830"/>
      <c r="D173" s="1565"/>
      <c r="E173" s="1529" t="e">
        <f>#REF!</f>
        <v>#REF!</v>
      </c>
      <c r="F173" s="1529"/>
      <c r="G173" s="1530"/>
      <c r="H173" s="896"/>
      <c r="I173" s="901"/>
      <c r="J173" s="1530" t="e">
        <f>#REF!</f>
        <v>#REF!</v>
      </c>
      <c r="K173" s="1531"/>
      <c r="L173" s="1533"/>
    </row>
    <row r="174" spans="1:12" ht="27.95" customHeight="1" x14ac:dyDescent="0.25">
      <c r="A174" s="1547" t="s">
        <v>499</v>
      </c>
      <c r="B174" s="1576" t="s">
        <v>1959</v>
      </c>
      <c r="C174" s="834"/>
      <c r="D174" s="1564" t="s">
        <v>667</v>
      </c>
      <c r="E174" s="1529" t="e">
        <f>#REF!</f>
        <v>#REF!</v>
      </c>
      <c r="F174" s="1529"/>
      <c r="G174" s="1530"/>
      <c r="H174" s="902"/>
      <c r="I174" s="1530" t="e">
        <f>E174-E175</f>
        <v>#REF!</v>
      </c>
      <c r="J174" s="1531"/>
      <c r="K174" s="1532"/>
      <c r="L174" s="791"/>
    </row>
    <row r="175" spans="1:12" s="793" customFormat="1" ht="27.95" customHeight="1" x14ac:dyDescent="0.2">
      <c r="A175" s="1547"/>
      <c r="B175" s="1577"/>
      <c r="C175" s="830"/>
      <c r="D175" s="1565"/>
      <c r="E175" s="1529" t="e">
        <f>#REF!</f>
        <v>#REF!</v>
      </c>
      <c r="F175" s="1529"/>
      <c r="G175" s="1530"/>
      <c r="H175" s="896"/>
      <c r="I175" s="901"/>
      <c r="J175" s="1530" t="e">
        <f>#REF!</f>
        <v>#REF!</v>
      </c>
      <c r="K175" s="1531"/>
      <c r="L175" s="1533"/>
    </row>
    <row r="176" spans="1:12" ht="27.95" customHeight="1" x14ac:dyDescent="0.25">
      <c r="A176" s="1547" t="s">
        <v>502</v>
      </c>
      <c r="B176" s="1576" t="s">
        <v>1960</v>
      </c>
      <c r="C176" s="834"/>
      <c r="D176" s="1564" t="s">
        <v>669</v>
      </c>
      <c r="E176" s="1529" t="e">
        <f>#REF!</f>
        <v>#REF!</v>
      </c>
      <c r="F176" s="1529"/>
      <c r="G176" s="1530"/>
      <c r="H176" s="902"/>
      <c r="I176" s="1530" t="e">
        <f>E176-E177</f>
        <v>#REF!</v>
      </c>
      <c r="J176" s="1531"/>
      <c r="K176" s="1532"/>
      <c r="L176" s="791"/>
    </row>
    <row r="177" spans="1:12" s="792" customFormat="1" ht="27.95" customHeight="1" x14ac:dyDescent="0.25">
      <c r="A177" s="1547"/>
      <c r="B177" s="1577"/>
      <c r="C177" s="830"/>
      <c r="D177" s="1565"/>
      <c r="E177" s="1529" t="e">
        <f>#REF!</f>
        <v>#REF!</v>
      </c>
      <c r="F177" s="1529"/>
      <c r="G177" s="1530"/>
      <c r="H177" s="896"/>
      <c r="I177" s="901"/>
      <c r="J177" s="1530" t="e">
        <f>#REF!</f>
        <v>#REF!</v>
      </c>
      <c r="K177" s="1531"/>
      <c r="L177" s="1533"/>
    </row>
    <row r="178" spans="1:12" s="792" customFormat="1" ht="2.25" customHeight="1" x14ac:dyDescent="0.25">
      <c r="A178" s="838"/>
      <c r="B178" s="815"/>
      <c r="C178" s="815"/>
      <c r="D178" s="843"/>
      <c r="E178" s="916"/>
      <c r="F178" s="902"/>
      <c r="G178" s="916"/>
      <c r="H178" s="902"/>
      <c r="I178" s="916"/>
      <c r="J178" s="916"/>
      <c r="K178" s="916"/>
      <c r="L178" s="897"/>
    </row>
    <row r="179" spans="1:12" s="793" customFormat="1" ht="30" customHeight="1" x14ac:dyDescent="0.2">
      <c r="A179" s="472" t="s">
        <v>1532</v>
      </c>
      <c r="B179" s="1580" t="s">
        <v>1599</v>
      </c>
      <c r="C179" s="1581"/>
      <c r="D179" s="1581"/>
      <c r="E179" s="1581"/>
      <c r="F179" s="1582"/>
      <c r="G179" s="777" t="s">
        <v>1534</v>
      </c>
      <c r="H179" s="844"/>
      <c r="I179" s="1344" t="s">
        <v>1600</v>
      </c>
      <c r="J179" s="1407"/>
      <c r="K179" s="1336" t="s">
        <v>1601</v>
      </c>
      <c r="L179" s="1337"/>
    </row>
    <row r="180" spans="1:12" s="793" customFormat="1" ht="27.75" customHeight="1" x14ac:dyDescent="0.2">
      <c r="A180" s="798"/>
      <c r="B180" s="1385" t="s">
        <v>1961</v>
      </c>
      <c r="C180" s="1385"/>
      <c r="D180" s="1583"/>
      <c r="E180" s="1583"/>
      <c r="F180" s="1583"/>
      <c r="G180" s="805" t="s">
        <v>671</v>
      </c>
      <c r="H180" s="845"/>
      <c r="I180" s="1530" t="e">
        <f>#REF!</f>
        <v>#REF!</v>
      </c>
      <c r="J180" s="1532"/>
      <c r="K180" s="1530" t="e">
        <f>#REF!</f>
        <v>#REF!</v>
      </c>
      <c r="L180" s="1533"/>
    </row>
    <row r="181" spans="1:12" s="793" customFormat="1" ht="27.75" customHeight="1" x14ac:dyDescent="0.2">
      <c r="A181" s="798" t="s">
        <v>487</v>
      </c>
      <c r="B181" s="1587" t="s">
        <v>1962</v>
      </c>
      <c r="C181" s="1588"/>
      <c r="D181" s="1588"/>
      <c r="E181" s="1588"/>
      <c r="F181" s="1589"/>
      <c r="G181" s="806" t="s">
        <v>673</v>
      </c>
      <c r="H181" s="836"/>
      <c r="I181" s="1530" t="e">
        <f>#REF!</f>
        <v>#REF!</v>
      </c>
      <c r="J181" s="1532"/>
      <c r="K181" s="1530" t="e">
        <f>#REF!</f>
        <v>#REF!</v>
      </c>
      <c r="L181" s="1533"/>
    </row>
    <row r="182" spans="1:12" ht="27.75" customHeight="1" x14ac:dyDescent="0.25">
      <c r="A182" s="798" t="s">
        <v>490</v>
      </c>
      <c r="B182" s="1587" t="s">
        <v>1963</v>
      </c>
      <c r="C182" s="1588"/>
      <c r="D182" s="1588"/>
      <c r="E182" s="1588"/>
      <c r="F182" s="1589"/>
      <c r="G182" s="806" t="s">
        <v>675</v>
      </c>
      <c r="H182" s="836"/>
      <c r="I182" s="1530" t="e">
        <f>#REF!</f>
        <v>#REF!</v>
      </c>
      <c r="J182" s="1532"/>
      <c r="K182" s="1530" t="e">
        <f>#REF!</f>
        <v>#REF!</v>
      </c>
      <c r="L182" s="1533"/>
    </row>
    <row r="183" spans="1:12" s="792" customFormat="1" ht="27.75" customHeight="1" x14ac:dyDescent="0.25">
      <c r="A183" s="800" t="s">
        <v>493</v>
      </c>
      <c r="B183" s="1584" t="s">
        <v>1964</v>
      </c>
      <c r="C183" s="1585"/>
      <c r="D183" s="1585"/>
      <c r="E183" s="1585"/>
      <c r="F183" s="1586"/>
      <c r="G183" s="807" t="s">
        <v>677</v>
      </c>
      <c r="H183" s="837"/>
      <c r="I183" s="1530" t="e">
        <f>#REF!</f>
        <v>#REF!</v>
      </c>
      <c r="J183" s="1532"/>
      <c r="K183" s="1530" t="e">
        <f>#REF!</f>
        <v>#REF!</v>
      </c>
      <c r="L183" s="1533"/>
    </row>
    <row r="184" spans="1:12" s="792" customFormat="1" ht="27.75" customHeight="1" x14ac:dyDescent="0.25">
      <c r="A184" s="798" t="s">
        <v>496</v>
      </c>
      <c r="B184" s="1584" t="s">
        <v>1607</v>
      </c>
      <c r="C184" s="1585"/>
      <c r="D184" s="1585"/>
      <c r="E184" s="1585"/>
      <c r="F184" s="1586"/>
      <c r="G184" s="807" t="s">
        <v>679</v>
      </c>
      <c r="H184" s="837"/>
      <c r="I184" s="1530" t="e">
        <f>#REF!</f>
        <v>#REF!</v>
      </c>
      <c r="J184" s="1532"/>
      <c r="K184" s="1530" t="e">
        <f>#REF!</f>
        <v>#REF!</v>
      </c>
      <c r="L184" s="1533"/>
    </row>
    <row r="185" spans="1:12" s="792" customFormat="1" ht="27.75" customHeight="1" x14ac:dyDescent="0.25">
      <c r="A185" s="798" t="s">
        <v>499</v>
      </c>
      <c r="B185" s="1593" t="s">
        <v>1050</v>
      </c>
      <c r="C185" s="1594"/>
      <c r="D185" s="1594"/>
      <c r="E185" s="1594"/>
      <c r="F185" s="1595"/>
      <c r="G185" s="807" t="s">
        <v>682</v>
      </c>
      <c r="H185" s="837"/>
      <c r="I185" s="1530" t="e">
        <f>#REF!</f>
        <v>#REF!</v>
      </c>
      <c r="J185" s="1532"/>
      <c r="K185" s="1530" t="e">
        <f>#REF!</f>
        <v>#REF!</v>
      </c>
      <c r="L185" s="1533"/>
    </row>
    <row r="186" spans="1:12" ht="27.75" customHeight="1" x14ac:dyDescent="0.25">
      <c r="A186" s="798" t="s">
        <v>514</v>
      </c>
      <c r="B186" s="1587" t="s">
        <v>1965</v>
      </c>
      <c r="C186" s="1588"/>
      <c r="D186" s="1588"/>
      <c r="E186" s="1588"/>
      <c r="F186" s="1589"/>
      <c r="G186" s="806" t="s">
        <v>685</v>
      </c>
      <c r="H186" s="836"/>
      <c r="I186" s="1521" t="e">
        <f>#REF!</f>
        <v>#REF!</v>
      </c>
      <c r="J186" s="1523"/>
      <c r="K186" s="1521" t="e">
        <f>#REF!</f>
        <v>#REF!</v>
      </c>
      <c r="L186" s="1524"/>
    </row>
    <row r="187" spans="1:12" ht="27.75" customHeight="1" x14ac:dyDescent="0.25">
      <c r="A187" s="798" t="s">
        <v>538</v>
      </c>
      <c r="B187" s="1587" t="s">
        <v>1610</v>
      </c>
      <c r="C187" s="1588"/>
      <c r="D187" s="1588"/>
      <c r="E187" s="1588"/>
      <c r="F187" s="1589"/>
      <c r="G187" s="806" t="s">
        <v>687</v>
      </c>
      <c r="H187" s="836"/>
      <c r="I187" s="1521" t="e">
        <f>#REF!</f>
        <v>#REF!</v>
      </c>
      <c r="J187" s="1523"/>
      <c r="K187" s="1521" t="e">
        <f>#REF!</f>
        <v>#REF!</v>
      </c>
      <c r="L187" s="1524"/>
    </row>
    <row r="188" spans="1:12" ht="27.75" customHeight="1" x14ac:dyDescent="0.25">
      <c r="A188" s="798" t="s">
        <v>680</v>
      </c>
      <c r="B188" s="1590" t="s">
        <v>1828</v>
      </c>
      <c r="C188" s="1591"/>
      <c r="D188" s="1591"/>
      <c r="E188" s="1591"/>
      <c r="F188" s="1592"/>
      <c r="G188" s="806" t="s">
        <v>690</v>
      </c>
      <c r="H188" s="836"/>
      <c r="I188" s="1521" t="e">
        <f>#REF!</f>
        <v>#REF!</v>
      </c>
      <c r="J188" s="1523"/>
      <c r="K188" s="1521" t="e">
        <f>#REF!</f>
        <v>#REF!</v>
      </c>
      <c r="L188" s="1524"/>
    </row>
    <row r="189" spans="1:12" ht="27.75" customHeight="1" x14ac:dyDescent="0.25">
      <c r="A189" s="800" t="s">
        <v>683</v>
      </c>
      <c r="B189" s="1593" t="s">
        <v>1829</v>
      </c>
      <c r="C189" s="1594"/>
      <c r="D189" s="1594"/>
      <c r="E189" s="1594"/>
      <c r="F189" s="1595"/>
      <c r="G189" s="807" t="s">
        <v>692</v>
      </c>
      <c r="H189" s="837"/>
      <c r="I189" s="1530" t="e">
        <f>#REF!</f>
        <v>#REF!</v>
      </c>
      <c r="J189" s="1532"/>
      <c r="K189" s="1530" t="e">
        <f>#REF!</f>
        <v>#REF!</v>
      </c>
      <c r="L189" s="1533"/>
    </row>
    <row r="190" spans="1:12" s="792" customFormat="1" ht="27.75" customHeight="1" thickBot="1" x14ac:dyDescent="0.3">
      <c r="A190" s="798" t="s">
        <v>496</v>
      </c>
      <c r="B190" s="1593" t="s">
        <v>1830</v>
      </c>
      <c r="C190" s="1594"/>
      <c r="D190" s="1594"/>
      <c r="E190" s="1594"/>
      <c r="F190" s="1595"/>
      <c r="G190" s="807" t="s">
        <v>694</v>
      </c>
      <c r="H190" s="837"/>
      <c r="I190" s="1530" t="e">
        <f>#REF!</f>
        <v>#REF!</v>
      </c>
      <c r="J190" s="1532"/>
      <c r="K190" s="1530" t="e">
        <f>#REF!</f>
        <v>#REF!</v>
      </c>
      <c r="L190" s="1533"/>
    </row>
    <row r="191" spans="1:12" s="792" customFormat="1" ht="27.75" customHeight="1" x14ac:dyDescent="0.15">
      <c r="A191" s="464" t="s">
        <v>1532</v>
      </c>
      <c r="B191" s="1513" t="s">
        <v>1599</v>
      </c>
      <c r="C191" s="1514"/>
      <c r="D191" s="1514"/>
      <c r="E191" s="1514"/>
      <c r="F191" s="1515"/>
      <c r="G191" s="781" t="s">
        <v>1534</v>
      </c>
      <c r="H191" s="891"/>
      <c r="I191" s="1334" t="s">
        <v>1600</v>
      </c>
      <c r="J191" s="1338"/>
      <c r="K191" s="1334" t="s">
        <v>1601</v>
      </c>
      <c r="L191" s="1335"/>
    </row>
    <row r="192" spans="1:12" ht="27.75" customHeight="1" x14ac:dyDescent="0.25">
      <c r="A192" s="798" t="s">
        <v>688</v>
      </c>
      <c r="B192" s="1590" t="s">
        <v>1831</v>
      </c>
      <c r="C192" s="1591"/>
      <c r="D192" s="1591"/>
      <c r="E192" s="1591"/>
      <c r="F192" s="1592"/>
      <c r="G192" s="806" t="s">
        <v>696</v>
      </c>
      <c r="H192" s="836"/>
      <c r="I192" s="1521" t="e">
        <f>#REF!</f>
        <v>#REF!</v>
      </c>
      <c r="J192" s="1523"/>
      <c r="K192" s="1521" t="e">
        <f>#REF!</f>
        <v>#REF!</v>
      </c>
      <c r="L192" s="1524"/>
    </row>
    <row r="193" spans="1:12" ht="27.75" customHeight="1" x14ac:dyDescent="0.25">
      <c r="A193" s="800" t="s">
        <v>1739</v>
      </c>
      <c r="B193" s="1593" t="s">
        <v>1832</v>
      </c>
      <c r="C193" s="1594"/>
      <c r="D193" s="1594"/>
      <c r="E193" s="1594"/>
      <c r="F193" s="1595"/>
      <c r="G193" s="807" t="s">
        <v>698</v>
      </c>
      <c r="H193" s="837"/>
      <c r="I193" s="1530" t="e">
        <f>#REF!</f>
        <v>#REF!</v>
      </c>
      <c r="J193" s="1532"/>
      <c r="K193" s="1530" t="e">
        <f>#REF!</f>
        <v>#REF!</v>
      </c>
      <c r="L193" s="1533"/>
    </row>
    <row r="194" spans="1:12" ht="27.75" customHeight="1" x14ac:dyDescent="0.25">
      <c r="A194" s="798" t="s">
        <v>496</v>
      </c>
      <c r="B194" s="1593" t="s">
        <v>1833</v>
      </c>
      <c r="C194" s="1594"/>
      <c r="D194" s="1594"/>
      <c r="E194" s="1594"/>
      <c r="F194" s="1595"/>
      <c r="G194" s="807" t="s">
        <v>700</v>
      </c>
      <c r="H194" s="837"/>
      <c r="I194" s="1530" t="e">
        <f>#REF!</f>
        <v>#REF!</v>
      </c>
      <c r="J194" s="1532"/>
      <c r="K194" s="1530" t="e">
        <f>#REF!</f>
        <v>#REF!</v>
      </c>
      <c r="L194" s="1533"/>
    </row>
    <row r="195" spans="1:12" ht="27.75" customHeight="1" x14ac:dyDescent="0.25">
      <c r="A195" s="798" t="s">
        <v>1740</v>
      </c>
      <c r="B195" s="1590" t="s">
        <v>1834</v>
      </c>
      <c r="C195" s="1591"/>
      <c r="D195" s="1591"/>
      <c r="E195" s="1591"/>
      <c r="F195" s="1592"/>
      <c r="G195" s="806" t="s">
        <v>702</v>
      </c>
      <c r="H195" s="836"/>
      <c r="I195" s="1521" t="e">
        <f>#REF!</f>
        <v>#REF!</v>
      </c>
      <c r="J195" s="1523"/>
      <c r="K195" s="1521" t="e">
        <f>#REF!</f>
        <v>#REF!</v>
      </c>
      <c r="L195" s="1524"/>
    </row>
    <row r="196" spans="1:12" ht="27.75" customHeight="1" x14ac:dyDescent="0.25">
      <c r="A196" s="800" t="s">
        <v>1741</v>
      </c>
      <c r="B196" s="1593" t="s">
        <v>1835</v>
      </c>
      <c r="C196" s="1594"/>
      <c r="D196" s="1594"/>
      <c r="E196" s="1594"/>
      <c r="F196" s="1595"/>
      <c r="G196" s="807" t="s">
        <v>704</v>
      </c>
      <c r="H196" s="837"/>
      <c r="I196" s="1530" t="e">
        <f>#REF!</f>
        <v>#REF!</v>
      </c>
      <c r="J196" s="1532"/>
      <c r="K196" s="1530" t="e">
        <f>#REF!</f>
        <v>#REF!</v>
      </c>
      <c r="L196" s="1533"/>
    </row>
    <row r="197" spans="1:12" ht="27.75" customHeight="1" x14ac:dyDescent="0.25">
      <c r="A197" s="800" t="s">
        <v>496</v>
      </c>
      <c r="B197" s="1593" t="s">
        <v>1044</v>
      </c>
      <c r="C197" s="1594"/>
      <c r="D197" s="1594"/>
      <c r="E197" s="1594"/>
      <c r="F197" s="1595"/>
      <c r="G197" s="807" t="s">
        <v>706</v>
      </c>
      <c r="H197" s="837"/>
      <c r="I197" s="1530" t="e">
        <f>#REF!</f>
        <v>#REF!</v>
      </c>
      <c r="J197" s="1532"/>
      <c r="K197" s="1530" t="e">
        <f>#REF!</f>
        <v>#REF!</v>
      </c>
      <c r="L197" s="1533"/>
    </row>
    <row r="198" spans="1:12" s="792" customFormat="1" ht="27.75" customHeight="1" x14ac:dyDescent="0.25">
      <c r="A198" s="800" t="s">
        <v>499</v>
      </c>
      <c r="B198" s="1593" t="s">
        <v>1836</v>
      </c>
      <c r="C198" s="1594"/>
      <c r="D198" s="1594"/>
      <c r="E198" s="1594"/>
      <c r="F198" s="1595"/>
      <c r="G198" s="807" t="s">
        <v>707</v>
      </c>
      <c r="H198" s="837"/>
      <c r="I198" s="1530" t="e">
        <f>#REF!</f>
        <v>#REF!</v>
      </c>
      <c r="J198" s="1532"/>
      <c r="K198" s="1530" t="e">
        <f>#REF!</f>
        <v>#REF!</v>
      </c>
      <c r="L198" s="1533"/>
    </row>
    <row r="199" spans="1:12" ht="27.75" customHeight="1" x14ac:dyDescent="0.25">
      <c r="A199" s="798" t="s">
        <v>1742</v>
      </c>
      <c r="B199" s="1587" t="s">
        <v>1966</v>
      </c>
      <c r="C199" s="1588"/>
      <c r="D199" s="1588"/>
      <c r="E199" s="1588"/>
      <c r="F199" s="1589"/>
      <c r="G199" s="806" t="s">
        <v>709</v>
      </c>
      <c r="H199" s="836"/>
      <c r="I199" s="1521" t="e">
        <f>#REF!</f>
        <v>#REF!</v>
      </c>
      <c r="J199" s="1523"/>
      <c r="K199" s="1521" t="e">
        <f>#REF!</f>
        <v>#REF!</v>
      </c>
      <c r="L199" s="1524"/>
    </row>
    <row r="200" spans="1:12" ht="27.75" customHeight="1" x14ac:dyDescent="0.25">
      <c r="A200" s="800" t="s">
        <v>1743</v>
      </c>
      <c r="B200" s="1584" t="s">
        <v>1620</v>
      </c>
      <c r="C200" s="1585"/>
      <c r="D200" s="1585"/>
      <c r="E200" s="1585"/>
      <c r="F200" s="1586"/>
      <c r="G200" s="807" t="s">
        <v>711</v>
      </c>
      <c r="H200" s="837"/>
      <c r="I200" s="1530" t="e">
        <f>#REF!</f>
        <v>#REF!</v>
      </c>
      <c r="J200" s="1532"/>
      <c r="K200" s="1530" t="e">
        <f>#REF!</f>
        <v>#REF!</v>
      </c>
      <c r="L200" s="1533"/>
    </row>
    <row r="201" spans="1:12" ht="27.75" customHeight="1" x14ac:dyDescent="0.25">
      <c r="A201" s="800" t="s">
        <v>496</v>
      </c>
      <c r="B201" s="1584" t="s">
        <v>1621</v>
      </c>
      <c r="C201" s="1585"/>
      <c r="D201" s="1585"/>
      <c r="E201" s="1585"/>
      <c r="F201" s="1586"/>
      <c r="G201" s="807" t="s">
        <v>713</v>
      </c>
      <c r="H201" s="837"/>
      <c r="I201" s="1530" t="e">
        <f>#REF!</f>
        <v>#REF!</v>
      </c>
      <c r="J201" s="1532"/>
      <c r="K201" s="1530" t="e">
        <f>#REF!</f>
        <v>#REF!</v>
      </c>
      <c r="L201" s="1533"/>
    </row>
    <row r="202" spans="1:12" s="792" customFormat="1" ht="31.5" customHeight="1" x14ac:dyDescent="0.25">
      <c r="A202" s="798" t="s">
        <v>1744</v>
      </c>
      <c r="B202" s="1587" t="s">
        <v>1967</v>
      </c>
      <c r="C202" s="1588"/>
      <c r="D202" s="1588"/>
      <c r="E202" s="1588"/>
      <c r="F202" s="1589"/>
      <c r="G202" s="806" t="s">
        <v>715</v>
      </c>
      <c r="H202" s="836"/>
      <c r="I202" s="1521" t="e">
        <f>#REF!</f>
        <v>#REF!</v>
      </c>
      <c r="J202" s="1523"/>
      <c r="K202" s="1521" t="e">
        <f>#REF!</f>
        <v>#REF!</v>
      </c>
      <c r="L202" s="1524"/>
    </row>
    <row r="203" spans="1:12" ht="27.75" customHeight="1" x14ac:dyDescent="0.25">
      <c r="A203" s="798" t="s">
        <v>558</v>
      </c>
      <c r="B203" s="1587" t="s">
        <v>1968</v>
      </c>
      <c r="C203" s="1588"/>
      <c r="D203" s="1588"/>
      <c r="E203" s="1588"/>
      <c r="F203" s="1589"/>
      <c r="G203" s="806" t="s">
        <v>717</v>
      </c>
      <c r="H203" s="836"/>
      <c r="I203" s="1521" t="e">
        <f>#REF!</f>
        <v>#REF!</v>
      </c>
      <c r="J203" s="1523"/>
      <c r="K203" s="1521" t="e">
        <f>#REF!</f>
        <v>#REF!</v>
      </c>
      <c r="L203" s="1524"/>
    </row>
    <row r="204" spans="1:12" ht="27.75" customHeight="1" x14ac:dyDescent="0.25">
      <c r="A204" s="798" t="s">
        <v>561</v>
      </c>
      <c r="B204" s="1587" t="s">
        <v>1969</v>
      </c>
      <c r="C204" s="1588"/>
      <c r="D204" s="1588"/>
      <c r="E204" s="1588"/>
      <c r="F204" s="1589"/>
      <c r="G204" s="806" t="s">
        <v>719</v>
      </c>
      <c r="H204" s="836"/>
      <c r="I204" s="1521" t="e">
        <f>#REF!</f>
        <v>#REF!</v>
      </c>
      <c r="J204" s="1523"/>
      <c r="K204" s="1521" t="e">
        <f>#REF!</f>
        <v>#REF!</v>
      </c>
      <c r="L204" s="1524"/>
    </row>
    <row r="205" spans="1:12" s="792" customFormat="1" ht="27.75" customHeight="1" x14ac:dyDescent="0.25">
      <c r="A205" s="798" t="s">
        <v>564</v>
      </c>
      <c r="B205" s="1587" t="s">
        <v>1837</v>
      </c>
      <c r="C205" s="1588"/>
      <c r="D205" s="1588"/>
      <c r="E205" s="1588"/>
      <c r="F205" s="1589"/>
      <c r="G205" s="806" t="s">
        <v>721</v>
      </c>
      <c r="H205" s="837"/>
      <c r="I205" s="1530" t="e">
        <f>#REF!</f>
        <v>#REF!</v>
      </c>
      <c r="J205" s="1532"/>
      <c r="K205" s="1530" t="e">
        <f>#REF!</f>
        <v>#REF!</v>
      </c>
      <c r="L205" s="1533"/>
    </row>
    <row r="206" spans="1:12" s="792" customFormat="1" ht="27.75" customHeight="1" x14ac:dyDescent="0.25">
      <c r="A206" s="800" t="s">
        <v>1736</v>
      </c>
      <c r="B206" s="1593" t="s">
        <v>1838</v>
      </c>
      <c r="C206" s="1594"/>
      <c r="D206" s="1594"/>
      <c r="E206" s="1594"/>
      <c r="F206" s="1595"/>
      <c r="G206" s="807" t="s">
        <v>724</v>
      </c>
      <c r="H206" s="837"/>
      <c r="I206" s="1530" t="e">
        <f>#REF!</f>
        <v>#REF!</v>
      </c>
      <c r="J206" s="1532"/>
      <c r="K206" s="1530" t="e">
        <f>#REF!</f>
        <v>#REF!</v>
      </c>
      <c r="L206" s="1533"/>
    </row>
    <row r="207" spans="1:12" s="792" customFormat="1" ht="31.5" customHeight="1" x14ac:dyDescent="0.25">
      <c r="A207" s="800" t="s">
        <v>1737</v>
      </c>
      <c r="B207" s="1593" t="s">
        <v>1839</v>
      </c>
      <c r="C207" s="1594"/>
      <c r="D207" s="1594"/>
      <c r="E207" s="1594"/>
      <c r="F207" s="1595"/>
      <c r="G207" s="807" t="s">
        <v>727</v>
      </c>
      <c r="H207" s="837"/>
      <c r="I207" s="1530" t="e">
        <f>#REF!</f>
        <v>#REF!</v>
      </c>
      <c r="J207" s="1532"/>
      <c r="K207" s="1530" t="e">
        <f>#REF!</f>
        <v>#REF!</v>
      </c>
      <c r="L207" s="1533"/>
    </row>
    <row r="208" spans="1:12" ht="27.75" customHeight="1" x14ac:dyDescent="0.25">
      <c r="A208" s="800" t="s">
        <v>1738</v>
      </c>
      <c r="B208" s="1593" t="s">
        <v>1840</v>
      </c>
      <c r="C208" s="1594"/>
      <c r="D208" s="1594"/>
      <c r="E208" s="1594"/>
      <c r="F208" s="1595"/>
      <c r="G208" s="807" t="s">
        <v>729</v>
      </c>
      <c r="H208" s="837"/>
      <c r="I208" s="1530" t="e">
        <f>#REF!</f>
        <v>#REF!</v>
      </c>
      <c r="J208" s="1532"/>
      <c r="K208" s="1530" t="e">
        <f>#REF!</f>
        <v>#REF!</v>
      </c>
      <c r="L208" s="1533"/>
    </row>
    <row r="209" spans="1:12" ht="25.5" customHeight="1" x14ac:dyDescent="0.25">
      <c r="A209" s="800" t="s">
        <v>496</v>
      </c>
      <c r="B209" s="1593" t="s">
        <v>1817</v>
      </c>
      <c r="C209" s="1594"/>
      <c r="D209" s="1594"/>
      <c r="E209" s="1594"/>
      <c r="F209" s="1595"/>
      <c r="G209" s="806" t="s">
        <v>731</v>
      </c>
      <c r="H209" s="836"/>
      <c r="I209" s="1530" t="e">
        <f>#REF!</f>
        <v>#REF!</v>
      </c>
      <c r="J209" s="1532"/>
      <c r="K209" s="1530" t="e">
        <f>#REF!</f>
        <v>#REF!</v>
      </c>
      <c r="L209" s="1533"/>
    </row>
    <row r="210" spans="1:12" ht="27.75" customHeight="1" x14ac:dyDescent="0.25">
      <c r="A210" s="921" t="s">
        <v>499</v>
      </c>
      <c r="B210" s="1549" t="s">
        <v>1841</v>
      </c>
      <c r="C210" s="1549"/>
      <c r="D210" s="1596"/>
      <c r="E210" s="1596"/>
      <c r="F210" s="1596"/>
      <c r="G210" s="846" t="s">
        <v>732</v>
      </c>
      <c r="H210" s="843"/>
      <c r="I210" s="1597" t="e">
        <f>#REF!</f>
        <v>#REF!</v>
      </c>
      <c r="J210" s="1579"/>
      <c r="K210" s="1597" t="e">
        <f>#REF!</f>
        <v>#REF!</v>
      </c>
      <c r="L210" s="1598"/>
    </row>
    <row r="211" spans="1:12" ht="32.25" customHeight="1" x14ac:dyDescent="0.25">
      <c r="A211" s="802" t="s">
        <v>502</v>
      </c>
      <c r="B211" s="1593" t="s">
        <v>1842</v>
      </c>
      <c r="C211" s="1594"/>
      <c r="D211" s="1594"/>
      <c r="E211" s="1594"/>
      <c r="F211" s="1595"/>
      <c r="G211" s="807" t="s">
        <v>734</v>
      </c>
      <c r="H211" s="837"/>
      <c r="I211" s="1530" t="e">
        <f>#REF!</f>
        <v>#REF!</v>
      </c>
      <c r="J211" s="1532"/>
      <c r="K211" s="1530" t="e">
        <f>#REF!</f>
        <v>#REF!</v>
      </c>
      <c r="L211" s="1533"/>
    </row>
    <row r="212" spans="1:12" s="792" customFormat="1" ht="27.75" customHeight="1" x14ac:dyDescent="0.25">
      <c r="A212" s="802" t="s">
        <v>505</v>
      </c>
      <c r="B212" s="1593" t="s">
        <v>1843</v>
      </c>
      <c r="C212" s="1594"/>
      <c r="D212" s="1594"/>
      <c r="E212" s="1594"/>
      <c r="F212" s="1595"/>
      <c r="G212" s="807" t="s">
        <v>736</v>
      </c>
      <c r="H212" s="837"/>
      <c r="I212" s="1530" t="e">
        <f>#REF!</f>
        <v>#REF!</v>
      </c>
      <c r="J212" s="1532"/>
      <c r="K212" s="1530" t="e">
        <f>#REF!</f>
        <v>#REF!</v>
      </c>
      <c r="L212" s="1533"/>
    </row>
    <row r="213" spans="1:12" ht="27.75" customHeight="1" x14ac:dyDescent="0.25">
      <c r="A213" s="802" t="s">
        <v>508</v>
      </c>
      <c r="B213" s="1593" t="s">
        <v>1018</v>
      </c>
      <c r="C213" s="1594"/>
      <c r="D213" s="1594"/>
      <c r="E213" s="1594"/>
      <c r="F213" s="1595"/>
      <c r="G213" s="807" t="s">
        <v>738</v>
      </c>
      <c r="H213" s="837"/>
      <c r="I213" s="1530" t="e">
        <f>#REF!</f>
        <v>#REF!</v>
      </c>
      <c r="J213" s="1532"/>
      <c r="K213" s="1530" t="e">
        <f>#REF!</f>
        <v>#REF!</v>
      </c>
      <c r="L213" s="1533"/>
    </row>
    <row r="214" spans="1:12" ht="27.75" customHeight="1" x14ac:dyDescent="0.25">
      <c r="A214" s="802" t="s">
        <v>511</v>
      </c>
      <c r="B214" s="1593" t="s">
        <v>1017</v>
      </c>
      <c r="C214" s="1594"/>
      <c r="D214" s="1594"/>
      <c r="E214" s="1594"/>
      <c r="F214" s="1595"/>
      <c r="G214" s="807" t="s">
        <v>740</v>
      </c>
      <c r="H214" s="837"/>
      <c r="I214" s="1530" t="e">
        <f>#REF!</f>
        <v>#REF!</v>
      </c>
      <c r="J214" s="1532"/>
      <c r="K214" s="1530" t="e">
        <f>#REF!</f>
        <v>#REF!</v>
      </c>
      <c r="L214" s="1533"/>
    </row>
    <row r="215" spans="1:12" ht="27.75" customHeight="1" x14ac:dyDescent="0.25">
      <c r="A215" s="802" t="s">
        <v>532</v>
      </c>
      <c r="B215" s="1593" t="s">
        <v>1844</v>
      </c>
      <c r="C215" s="1594"/>
      <c r="D215" s="1594"/>
      <c r="E215" s="1594"/>
      <c r="F215" s="1595"/>
      <c r="G215" s="807" t="s">
        <v>742</v>
      </c>
      <c r="H215" s="837"/>
      <c r="I215" s="1530" t="e">
        <f>#REF!</f>
        <v>#REF!</v>
      </c>
      <c r="J215" s="1532"/>
      <c r="K215" s="1530" t="e">
        <f>#REF!</f>
        <v>#REF!</v>
      </c>
      <c r="L215" s="1533"/>
    </row>
    <row r="216" spans="1:12" ht="27.75" customHeight="1" x14ac:dyDescent="0.25">
      <c r="A216" s="802" t="s">
        <v>535</v>
      </c>
      <c r="B216" s="1593" t="s">
        <v>1015</v>
      </c>
      <c r="C216" s="1594"/>
      <c r="D216" s="1594"/>
      <c r="E216" s="1594"/>
      <c r="F216" s="1595"/>
      <c r="G216" s="807" t="s">
        <v>744</v>
      </c>
      <c r="H216" s="837"/>
      <c r="I216" s="1530" t="e">
        <f>#REF!</f>
        <v>#REF!</v>
      </c>
      <c r="J216" s="1532"/>
      <c r="K216" s="1530" t="e">
        <f>#REF!</f>
        <v>#REF!</v>
      </c>
      <c r="L216" s="1533"/>
    </row>
    <row r="217" spans="1:12" ht="27.75" customHeight="1" x14ac:dyDescent="0.25">
      <c r="A217" s="802" t="s">
        <v>722</v>
      </c>
      <c r="B217" s="1593" t="s">
        <v>1845</v>
      </c>
      <c r="C217" s="1594"/>
      <c r="D217" s="1594"/>
      <c r="E217" s="1594"/>
      <c r="F217" s="1595"/>
      <c r="G217" s="807" t="s">
        <v>746</v>
      </c>
      <c r="H217" s="837"/>
      <c r="I217" s="1530" t="e">
        <f>#REF!</f>
        <v>#REF!</v>
      </c>
      <c r="J217" s="1532"/>
      <c r="K217" s="1530" t="e">
        <f>#REF!</f>
        <v>#REF!</v>
      </c>
      <c r="L217" s="1533"/>
    </row>
    <row r="218" spans="1:12" ht="27.75" customHeight="1" x14ac:dyDescent="0.25">
      <c r="A218" s="802" t="s">
        <v>725</v>
      </c>
      <c r="B218" s="1593" t="s">
        <v>1846</v>
      </c>
      <c r="C218" s="1594"/>
      <c r="D218" s="1594"/>
      <c r="E218" s="1594"/>
      <c r="F218" s="1595"/>
      <c r="G218" s="807" t="s">
        <v>748</v>
      </c>
      <c r="H218" s="837"/>
      <c r="I218" s="1530" t="e">
        <f>#REF!</f>
        <v>#REF!</v>
      </c>
      <c r="J218" s="1532"/>
      <c r="K218" s="1530" t="e">
        <f>#REF!</f>
        <v>#REF!</v>
      </c>
      <c r="L218" s="1533"/>
    </row>
    <row r="219" spans="1:12" ht="27.75" customHeight="1" thickBot="1" x14ac:dyDescent="0.3">
      <c r="A219" s="894" t="s">
        <v>1745</v>
      </c>
      <c r="B219" s="1599" t="s">
        <v>1013</v>
      </c>
      <c r="C219" s="1600"/>
      <c r="D219" s="1600"/>
      <c r="E219" s="1600"/>
      <c r="F219" s="1601"/>
      <c r="G219" s="892" t="s">
        <v>750</v>
      </c>
      <c r="H219" s="893"/>
      <c r="I219" s="1544" t="e">
        <f>#REF!</f>
        <v>#REF!</v>
      </c>
      <c r="J219" s="1602"/>
      <c r="K219" s="1544" t="e">
        <f>#REF!</f>
        <v>#REF!</v>
      </c>
      <c r="L219" s="1546"/>
    </row>
    <row r="220" spans="1:12" ht="27.75" customHeight="1" x14ac:dyDescent="0.15">
      <c r="A220" s="464" t="s">
        <v>1532</v>
      </c>
      <c r="B220" s="1513" t="s">
        <v>1599</v>
      </c>
      <c r="C220" s="1514"/>
      <c r="D220" s="1514"/>
      <c r="E220" s="1514"/>
      <c r="F220" s="1515"/>
      <c r="G220" s="781" t="s">
        <v>1534</v>
      </c>
      <c r="H220" s="891"/>
      <c r="I220" s="1334" t="s">
        <v>1600</v>
      </c>
      <c r="J220" s="1338"/>
      <c r="K220" s="1334" t="s">
        <v>1601</v>
      </c>
      <c r="L220" s="1335"/>
    </row>
    <row r="221" spans="1:12" ht="27.75" customHeight="1" x14ac:dyDescent="0.25">
      <c r="A221" s="923" t="s">
        <v>577</v>
      </c>
      <c r="B221" s="1590" t="s">
        <v>1847</v>
      </c>
      <c r="C221" s="1591"/>
      <c r="D221" s="1591"/>
      <c r="E221" s="1591"/>
      <c r="F221" s="1592"/>
      <c r="G221" s="806" t="s">
        <v>753</v>
      </c>
      <c r="H221" s="836"/>
      <c r="I221" s="1521" t="e">
        <f>#REF!</f>
        <v>#REF!</v>
      </c>
      <c r="J221" s="1523"/>
      <c r="K221" s="1521" t="e">
        <f>#REF!</f>
        <v>#REF!</v>
      </c>
      <c r="L221" s="1524"/>
    </row>
    <row r="222" spans="1:12" ht="27.75" customHeight="1" x14ac:dyDescent="0.25">
      <c r="A222" s="802" t="s">
        <v>580</v>
      </c>
      <c r="B222" s="1593" t="s">
        <v>1848</v>
      </c>
      <c r="C222" s="1594"/>
      <c r="D222" s="1594"/>
      <c r="E222" s="1594"/>
      <c r="F222" s="1595"/>
      <c r="G222" s="807" t="s">
        <v>756</v>
      </c>
      <c r="H222" s="837"/>
      <c r="I222" s="1530" t="e">
        <f>#REF!</f>
        <v>#REF!</v>
      </c>
      <c r="J222" s="1532"/>
      <c r="K222" s="1530" t="e">
        <f>#REF!</f>
        <v>#REF!</v>
      </c>
      <c r="L222" s="1533"/>
    </row>
    <row r="223" spans="1:12" ht="27.75" customHeight="1" x14ac:dyDescent="0.25">
      <c r="A223" s="802" t="s">
        <v>496</v>
      </c>
      <c r="B223" s="1593" t="s">
        <v>1849</v>
      </c>
      <c r="C223" s="1594"/>
      <c r="D223" s="1594"/>
      <c r="E223" s="1594"/>
      <c r="F223" s="1595"/>
      <c r="G223" s="807" t="s">
        <v>758</v>
      </c>
      <c r="H223" s="837"/>
      <c r="I223" s="1530" t="e">
        <f>#REF!</f>
        <v>#REF!</v>
      </c>
      <c r="J223" s="1532"/>
      <c r="K223" s="1530" t="e">
        <f>#REF!</f>
        <v>#REF!</v>
      </c>
      <c r="L223" s="1533"/>
    </row>
    <row r="224" spans="1:12" ht="27.75" customHeight="1" x14ac:dyDescent="0.25">
      <c r="A224" s="923" t="s">
        <v>595</v>
      </c>
      <c r="B224" s="1590" t="s">
        <v>1850</v>
      </c>
      <c r="C224" s="1591"/>
      <c r="D224" s="1591"/>
      <c r="E224" s="1591"/>
      <c r="F224" s="1592"/>
      <c r="G224" s="806" t="s">
        <v>760</v>
      </c>
      <c r="H224" s="836"/>
      <c r="I224" s="1521" t="e">
        <f>#REF!</f>
        <v>#REF!</v>
      </c>
      <c r="J224" s="1523"/>
      <c r="K224" s="1521" t="e">
        <f>#REF!</f>
        <v>#REF!</v>
      </c>
      <c r="L224" s="1524"/>
    </row>
    <row r="225" spans="1:12" ht="27.75" customHeight="1" x14ac:dyDescent="0.25">
      <c r="A225" s="923" t="s">
        <v>613</v>
      </c>
      <c r="B225" s="1590" t="s">
        <v>1922</v>
      </c>
      <c r="C225" s="1591"/>
      <c r="D225" s="1591"/>
      <c r="E225" s="1591"/>
      <c r="F225" s="1592"/>
      <c r="G225" s="806" t="s">
        <v>762</v>
      </c>
      <c r="H225" s="836"/>
      <c r="I225" s="1521" t="e">
        <f>#REF!</f>
        <v>#REF!</v>
      </c>
      <c r="J225" s="1523"/>
      <c r="K225" s="1521" t="e">
        <f>#REF!</f>
        <v>#REF!</v>
      </c>
      <c r="L225" s="1524"/>
    </row>
    <row r="226" spans="1:12" s="792" customFormat="1" ht="27.75" customHeight="1" x14ac:dyDescent="0.25">
      <c r="A226" s="923" t="s">
        <v>616</v>
      </c>
      <c r="B226" s="1590" t="s">
        <v>1851</v>
      </c>
      <c r="C226" s="1591"/>
      <c r="D226" s="1591"/>
      <c r="E226" s="1591"/>
      <c r="F226" s="1592"/>
      <c r="G226" s="806" t="s">
        <v>764</v>
      </c>
      <c r="H226" s="837"/>
      <c r="I226" s="1530" t="e">
        <f>#REF!</f>
        <v>#REF!</v>
      </c>
      <c r="J226" s="1532"/>
      <c r="K226" s="1530" t="e">
        <f>#REF!</f>
        <v>#REF!</v>
      </c>
      <c r="L226" s="1533"/>
    </row>
    <row r="227" spans="1:12" ht="31.5" customHeight="1" x14ac:dyDescent="0.25">
      <c r="A227" s="802" t="s">
        <v>1736</v>
      </c>
      <c r="B227" s="1593" t="s">
        <v>1852</v>
      </c>
      <c r="C227" s="1594"/>
      <c r="D227" s="1594"/>
      <c r="E227" s="1594"/>
      <c r="F227" s="1595"/>
      <c r="G227" s="807" t="s">
        <v>766</v>
      </c>
      <c r="H227" s="837"/>
      <c r="I227" s="1530" t="e">
        <f>#REF!</f>
        <v>#REF!</v>
      </c>
      <c r="J227" s="1532"/>
      <c r="K227" s="1530" t="e">
        <f>#REF!</f>
        <v>#REF!</v>
      </c>
      <c r="L227" s="1533"/>
    </row>
    <row r="228" spans="1:12" ht="30.75" customHeight="1" x14ac:dyDescent="0.25">
      <c r="A228" s="802" t="s">
        <v>1737</v>
      </c>
      <c r="B228" s="1593" t="s">
        <v>1853</v>
      </c>
      <c r="C228" s="1594"/>
      <c r="D228" s="1594"/>
      <c r="E228" s="1594"/>
      <c r="F228" s="1595"/>
      <c r="G228" s="807" t="s">
        <v>768</v>
      </c>
      <c r="H228" s="837"/>
      <c r="I228" s="1530" t="e">
        <f>#REF!</f>
        <v>#REF!</v>
      </c>
      <c r="J228" s="1532"/>
      <c r="K228" s="1530" t="e">
        <f>#REF!</f>
        <v>#REF!</v>
      </c>
      <c r="L228" s="1533"/>
    </row>
    <row r="229" spans="1:12" ht="31.5" customHeight="1" x14ac:dyDescent="0.25">
      <c r="A229" s="802" t="s">
        <v>1738</v>
      </c>
      <c r="B229" s="1593" t="s">
        <v>1854</v>
      </c>
      <c r="C229" s="1594"/>
      <c r="D229" s="1594"/>
      <c r="E229" s="1594"/>
      <c r="F229" s="1595"/>
      <c r="G229" s="807" t="s">
        <v>1746</v>
      </c>
      <c r="H229" s="837"/>
      <c r="I229" s="1530" t="e">
        <f>#REF!</f>
        <v>#REF!</v>
      </c>
      <c r="J229" s="1532"/>
      <c r="K229" s="1530" t="e">
        <f>#REF!</f>
        <v>#REF!</v>
      </c>
      <c r="L229" s="1533"/>
    </row>
    <row r="230" spans="1:12" ht="27.75" customHeight="1" x14ac:dyDescent="0.25">
      <c r="A230" s="802" t="s">
        <v>496</v>
      </c>
      <c r="B230" s="1593" t="s">
        <v>1010</v>
      </c>
      <c r="C230" s="1594"/>
      <c r="D230" s="1594"/>
      <c r="E230" s="1594"/>
      <c r="F230" s="1595"/>
      <c r="G230" s="807" t="s">
        <v>1747</v>
      </c>
      <c r="H230" s="837"/>
      <c r="I230" s="1530" t="e">
        <f>#REF!</f>
        <v>#REF!</v>
      </c>
      <c r="J230" s="1532"/>
      <c r="K230" s="1530" t="e">
        <f>#REF!</f>
        <v>#REF!</v>
      </c>
      <c r="L230" s="1533"/>
    </row>
    <row r="231" spans="1:12" ht="27.75" customHeight="1" x14ac:dyDescent="0.25">
      <c r="A231" s="802" t="s">
        <v>499</v>
      </c>
      <c r="B231" s="1593" t="s">
        <v>1855</v>
      </c>
      <c r="C231" s="1594"/>
      <c r="D231" s="1594"/>
      <c r="E231" s="1594"/>
      <c r="F231" s="1595"/>
      <c r="G231" s="807" t="s">
        <v>1748</v>
      </c>
      <c r="H231" s="837"/>
      <c r="I231" s="1530" t="e">
        <f>#REF!</f>
        <v>#REF!</v>
      </c>
      <c r="J231" s="1532"/>
      <c r="K231" s="1530" t="e">
        <f>#REF!</f>
        <v>#REF!</v>
      </c>
      <c r="L231" s="1533"/>
    </row>
    <row r="232" spans="1:12" ht="30.75" customHeight="1" x14ac:dyDescent="0.25">
      <c r="A232" s="802" t="s">
        <v>502</v>
      </c>
      <c r="B232" s="1593" t="s">
        <v>1856</v>
      </c>
      <c r="C232" s="1594"/>
      <c r="D232" s="1594"/>
      <c r="E232" s="1594"/>
      <c r="F232" s="1595"/>
      <c r="G232" s="807" t="s">
        <v>1749</v>
      </c>
      <c r="H232" s="837"/>
      <c r="I232" s="1530" t="e">
        <f>#REF!</f>
        <v>#REF!</v>
      </c>
      <c r="J232" s="1532"/>
      <c r="K232" s="1530" t="e">
        <f>#REF!</f>
        <v>#REF!</v>
      </c>
      <c r="L232" s="1533"/>
    </row>
    <row r="233" spans="1:12" ht="27.75" customHeight="1" x14ac:dyDescent="0.25">
      <c r="A233" s="802" t="s">
        <v>505</v>
      </c>
      <c r="B233" s="1593" t="s">
        <v>1857</v>
      </c>
      <c r="C233" s="1594"/>
      <c r="D233" s="1594"/>
      <c r="E233" s="1594"/>
      <c r="F233" s="1595"/>
      <c r="G233" s="807" t="s">
        <v>1750</v>
      </c>
      <c r="H233" s="837"/>
      <c r="I233" s="1530" t="e">
        <f>#REF!</f>
        <v>#REF!</v>
      </c>
      <c r="J233" s="1532"/>
      <c r="K233" s="1530" t="e">
        <f>#REF!</f>
        <v>#REF!</v>
      </c>
      <c r="L233" s="1533"/>
    </row>
    <row r="234" spans="1:12" ht="27.75" customHeight="1" x14ac:dyDescent="0.25">
      <c r="A234" s="802" t="s">
        <v>508</v>
      </c>
      <c r="B234" s="1593" t="s">
        <v>1005</v>
      </c>
      <c r="C234" s="1594"/>
      <c r="D234" s="1594"/>
      <c r="E234" s="1594"/>
      <c r="F234" s="1595"/>
      <c r="G234" s="807" t="s">
        <v>1751</v>
      </c>
      <c r="H234" s="837"/>
      <c r="I234" s="1530" t="e">
        <f>#REF!</f>
        <v>#REF!</v>
      </c>
      <c r="J234" s="1532"/>
      <c r="K234" s="1530" t="e">
        <f>#REF!</f>
        <v>#REF!</v>
      </c>
      <c r="L234" s="1533"/>
    </row>
    <row r="235" spans="1:12" ht="27.75" customHeight="1" x14ac:dyDescent="0.25">
      <c r="A235" s="802" t="s">
        <v>511</v>
      </c>
      <c r="B235" s="1593" t="s">
        <v>1858</v>
      </c>
      <c r="C235" s="1594"/>
      <c r="D235" s="1594"/>
      <c r="E235" s="1594"/>
      <c r="F235" s="1595"/>
      <c r="G235" s="807" t="s">
        <v>1752</v>
      </c>
      <c r="H235" s="837"/>
      <c r="I235" s="1530" t="e">
        <f>#REF!</f>
        <v>#REF!</v>
      </c>
      <c r="J235" s="1532"/>
      <c r="K235" s="1530" t="e">
        <f>#REF!</f>
        <v>#REF!</v>
      </c>
      <c r="L235" s="1533"/>
    </row>
    <row r="236" spans="1:12" s="792" customFormat="1" ht="27.75" customHeight="1" x14ac:dyDescent="0.25">
      <c r="A236" s="802" t="s">
        <v>532</v>
      </c>
      <c r="B236" s="1593" t="s">
        <v>1859</v>
      </c>
      <c r="C236" s="1594"/>
      <c r="D236" s="1594"/>
      <c r="E236" s="1594"/>
      <c r="F236" s="1595"/>
      <c r="G236" s="807" t="s">
        <v>1753</v>
      </c>
      <c r="H236" s="837"/>
      <c r="I236" s="1530" t="e">
        <f>#REF!</f>
        <v>#REF!</v>
      </c>
      <c r="J236" s="1532"/>
      <c r="K236" s="1530" t="e">
        <f>#REF!</f>
        <v>#REF!</v>
      </c>
      <c r="L236" s="1533"/>
    </row>
    <row r="237" spans="1:12" ht="27.75" customHeight="1" x14ac:dyDescent="0.25">
      <c r="A237" s="802" t="s">
        <v>535</v>
      </c>
      <c r="B237" s="1593" t="s">
        <v>1860</v>
      </c>
      <c r="C237" s="1594"/>
      <c r="D237" s="1594"/>
      <c r="E237" s="1594"/>
      <c r="F237" s="1595"/>
      <c r="G237" s="807" t="s">
        <v>1754</v>
      </c>
      <c r="H237" s="837"/>
      <c r="I237" s="1530" t="e">
        <f>#REF!</f>
        <v>#REF!</v>
      </c>
      <c r="J237" s="1532"/>
      <c r="K237" s="1530" t="e">
        <f>#REF!</f>
        <v>#REF!</v>
      </c>
      <c r="L237" s="1533"/>
    </row>
    <row r="238" spans="1:12" ht="27.75" customHeight="1" x14ac:dyDescent="0.25">
      <c r="A238" s="802" t="s">
        <v>722</v>
      </c>
      <c r="B238" s="1593" t="s">
        <v>1861</v>
      </c>
      <c r="C238" s="1594"/>
      <c r="D238" s="1594"/>
      <c r="E238" s="1594"/>
      <c r="F238" s="1595"/>
      <c r="G238" s="807" t="s">
        <v>1755</v>
      </c>
      <c r="H238" s="837"/>
      <c r="I238" s="1530" t="e">
        <f>#REF!</f>
        <v>#REF!</v>
      </c>
      <c r="J238" s="1532"/>
      <c r="K238" s="1530" t="e">
        <f>#REF!</f>
        <v>#REF!</v>
      </c>
      <c r="L238" s="1533"/>
    </row>
    <row r="239" spans="1:12" ht="27.75" customHeight="1" x14ac:dyDescent="0.25">
      <c r="A239" s="923" t="s">
        <v>751</v>
      </c>
      <c r="B239" s="1590" t="s">
        <v>1862</v>
      </c>
      <c r="C239" s="1591"/>
      <c r="D239" s="1591"/>
      <c r="E239" s="1591"/>
      <c r="F239" s="1592"/>
      <c r="G239" s="806" t="s">
        <v>1756</v>
      </c>
      <c r="H239" s="836"/>
      <c r="I239" s="1521" t="e">
        <f>#REF!</f>
        <v>#REF!</v>
      </c>
      <c r="J239" s="1523"/>
      <c r="K239" s="1521" t="e">
        <f>#REF!</f>
        <v>#REF!</v>
      </c>
      <c r="L239" s="1524"/>
    </row>
    <row r="240" spans="1:12" s="792" customFormat="1" ht="27.75" customHeight="1" x14ac:dyDescent="0.25">
      <c r="A240" s="802" t="s">
        <v>754</v>
      </c>
      <c r="B240" s="1593" t="s">
        <v>1863</v>
      </c>
      <c r="C240" s="1594"/>
      <c r="D240" s="1594"/>
      <c r="E240" s="1594"/>
      <c r="F240" s="1595"/>
      <c r="G240" s="807" t="s">
        <v>1757</v>
      </c>
      <c r="H240" s="837"/>
      <c r="I240" s="1530" t="e">
        <f>#REF!</f>
        <v>#REF!</v>
      </c>
      <c r="J240" s="1532"/>
      <c r="K240" s="1530" t="e">
        <f>#REF!</f>
        <v>#REF!</v>
      </c>
      <c r="L240" s="1533"/>
    </row>
    <row r="241" spans="1:12" s="792" customFormat="1" ht="27.75" customHeight="1" x14ac:dyDescent="0.25">
      <c r="A241" s="802" t="s">
        <v>496</v>
      </c>
      <c r="B241" s="1593" t="s">
        <v>1864</v>
      </c>
      <c r="C241" s="1594"/>
      <c r="D241" s="1594"/>
      <c r="E241" s="1594"/>
      <c r="F241" s="1595"/>
      <c r="G241" s="807" t="s">
        <v>1758</v>
      </c>
      <c r="H241" s="837"/>
      <c r="I241" s="1530" t="e">
        <f>#REF!</f>
        <v>#REF!</v>
      </c>
      <c r="J241" s="1532"/>
      <c r="K241" s="1530" t="e">
        <f>#REF!</f>
        <v>#REF!</v>
      </c>
      <c r="L241" s="1533"/>
    </row>
    <row r="242" spans="1:12" s="792" customFormat="1" ht="27.75" customHeight="1" x14ac:dyDescent="0.25">
      <c r="A242" s="920" t="s">
        <v>1759</v>
      </c>
      <c r="B242" s="1603" t="s">
        <v>1865</v>
      </c>
      <c r="C242" s="1603"/>
      <c r="D242" s="1604"/>
      <c r="E242" s="1604"/>
      <c r="F242" s="1604"/>
      <c r="G242" s="847" t="s">
        <v>1760</v>
      </c>
      <c r="H242" s="848"/>
      <c r="I242" s="1605" t="e">
        <f>#REF!</f>
        <v>#REF!</v>
      </c>
      <c r="J242" s="1606"/>
      <c r="K242" s="1605" t="e">
        <f>#REF!</f>
        <v>#REF!</v>
      </c>
      <c r="L242" s="1607"/>
    </row>
    <row r="243" spans="1:12" s="792" customFormat="1" ht="27.75" customHeight="1" x14ac:dyDescent="0.25">
      <c r="A243" s="900" t="s">
        <v>1761</v>
      </c>
      <c r="B243" s="1590" t="s">
        <v>1001</v>
      </c>
      <c r="C243" s="1591"/>
      <c r="D243" s="1591"/>
      <c r="E243" s="1591"/>
      <c r="F243" s="1592"/>
      <c r="G243" s="806" t="s">
        <v>1762</v>
      </c>
      <c r="H243" s="836"/>
      <c r="I243" s="1521" t="e">
        <f>#REF!</f>
        <v>#REF!</v>
      </c>
      <c r="J243" s="1523"/>
      <c r="K243" s="1521" t="e">
        <f>#REF!</f>
        <v>#REF!</v>
      </c>
      <c r="L243" s="1524"/>
    </row>
    <row r="244" spans="1:12" s="792" customFormat="1" ht="27.75" customHeight="1" x14ac:dyDescent="0.25">
      <c r="A244" s="900" t="s">
        <v>627</v>
      </c>
      <c r="B244" s="1590" t="s">
        <v>1866</v>
      </c>
      <c r="C244" s="1591"/>
      <c r="D244" s="1591"/>
      <c r="E244" s="1591"/>
      <c r="F244" s="1592"/>
      <c r="G244" s="806" t="s">
        <v>1763</v>
      </c>
      <c r="H244" s="836"/>
      <c r="I244" s="1521" t="e">
        <f>#REF!</f>
        <v>#REF!</v>
      </c>
      <c r="J244" s="1523"/>
      <c r="K244" s="1521" t="e">
        <f>#REF!</f>
        <v>#REF!</v>
      </c>
      <c r="L244" s="1524"/>
    </row>
    <row r="245" spans="1:12" s="792" customFormat="1" ht="27.75" customHeight="1" x14ac:dyDescent="0.25">
      <c r="A245" s="909" t="s">
        <v>630</v>
      </c>
      <c r="B245" s="1593" t="s">
        <v>996</v>
      </c>
      <c r="C245" s="1594"/>
      <c r="D245" s="1594"/>
      <c r="E245" s="1594"/>
      <c r="F245" s="1595"/>
      <c r="G245" s="807" t="s">
        <v>1764</v>
      </c>
      <c r="H245" s="837"/>
      <c r="I245" s="1530" t="e">
        <f>#REF!</f>
        <v>#REF!</v>
      </c>
      <c r="J245" s="1532"/>
      <c r="K245" s="1530" t="e">
        <f>#REF!</f>
        <v>#REF!</v>
      </c>
      <c r="L245" s="1533"/>
    </row>
    <row r="246" spans="1:12" s="792" customFormat="1" ht="27.75" customHeight="1" x14ac:dyDescent="0.25">
      <c r="A246" s="909" t="s">
        <v>496</v>
      </c>
      <c r="B246" s="1593" t="s">
        <v>995</v>
      </c>
      <c r="C246" s="1594"/>
      <c r="D246" s="1594"/>
      <c r="E246" s="1594"/>
      <c r="F246" s="1595"/>
      <c r="G246" s="807" t="s">
        <v>1765</v>
      </c>
      <c r="H246" s="837"/>
      <c r="I246" s="1530" t="e">
        <f>#REF!</f>
        <v>#REF!</v>
      </c>
      <c r="J246" s="1532"/>
      <c r="K246" s="1530" t="e">
        <f>#REF!</f>
        <v>#REF!</v>
      </c>
      <c r="L246" s="1533"/>
    </row>
    <row r="247" spans="1:12" s="792" customFormat="1" ht="27.75" customHeight="1" x14ac:dyDescent="0.25">
      <c r="A247" s="909" t="s">
        <v>499</v>
      </c>
      <c r="B247" s="1593" t="s">
        <v>1867</v>
      </c>
      <c r="C247" s="1594"/>
      <c r="D247" s="1594"/>
      <c r="E247" s="1594"/>
      <c r="F247" s="1595"/>
      <c r="G247" s="807" t="s">
        <v>1766</v>
      </c>
      <c r="H247" s="837"/>
      <c r="I247" s="1530" t="e">
        <f>#REF!</f>
        <v>#REF!</v>
      </c>
      <c r="J247" s="1532"/>
      <c r="K247" s="1530" t="e">
        <f>#REF!</f>
        <v>#REF!</v>
      </c>
      <c r="L247" s="1533"/>
    </row>
    <row r="248" spans="1:12" ht="27.75" customHeight="1" thickBot="1" x14ac:dyDescent="0.3">
      <c r="A248" s="918" t="s">
        <v>502</v>
      </c>
      <c r="B248" s="1599" t="s">
        <v>1868</v>
      </c>
      <c r="C248" s="1600"/>
      <c r="D248" s="1600"/>
      <c r="E248" s="1600"/>
      <c r="F248" s="1601"/>
      <c r="G248" s="892" t="s">
        <v>1767</v>
      </c>
      <c r="H248" s="893"/>
      <c r="I248" s="1544" t="e">
        <f>#REF!</f>
        <v>#REF!</v>
      </c>
      <c r="J248" s="1602"/>
      <c r="K248" s="1544" t="e">
        <f>#REF!</f>
        <v>#REF!</v>
      </c>
      <c r="L248" s="1546"/>
    </row>
    <row r="249" spans="1:12" ht="27.75" customHeight="1" x14ac:dyDescent="0.25">
      <c r="A249" s="794"/>
      <c r="B249" s="795"/>
      <c r="C249" s="795"/>
      <c r="D249" s="803"/>
      <c r="E249" s="803"/>
      <c r="F249" s="803"/>
      <c r="G249" s="796"/>
      <c r="H249" s="796"/>
      <c r="I249" s="797"/>
      <c r="J249" s="797"/>
      <c r="K249" s="797"/>
      <c r="L249" s="797"/>
    </row>
    <row r="250" spans="1:12" ht="24.75" customHeight="1" x14ac:dyDescent="0.25"/>
    <row r="251" spans="1:12" ht="24.75" customHeight="1" x14ac:dyDescent="0.25"/>
    <row r="252" spans="1:12" ht="24.75" customHeight="1" x14ac:dyDescent="0.25"/>
  </sheetData>
  <mergeCells count="816">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30"/>
    <mergeCell ref="F130:G130"/>
    <mergeCell ref="K130:L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97:A99"/>
    <mergeCell ref="B97:B99"/>
    <mergeCell ref="D97:D99"/>
    <mergeCell ref="E97:J97"/>
    <mergeCell ref="K97:L98"/>
    <mergeCell ref="E98:E99"/>
    <mergeCell ref="F98:G98"/>
    <mergeCell ref="I98:J99"/>
    <mergeCell ref="F99:G99"/>
    <mergeCell ref="K99:L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6:A68"/>
    <mergeCell ref="B66:B68"/>
    <mergeCell ref="D66:D68"/>
    <mergeCell ref="E66:J66"/>
    <mergeCell ref="K66:L67"/>
    <mergeCell ref="E67:E68"/>
    <mergeCell ref="F67:G67"/>
    <mergeCell ref="I67:J68"/>
    <mergeCell ref="F68:G68"/>
    <mergeCell ref="K68:L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5:A37"/>
    <mergeCell ref="B35:B37"/>
    <mergeCell ref="D35:D37"/>
    <mergeCell ref="E35:J35"/>
    <mergeCell ref="K35:L36"/>
    <mergeCell ref="E36:E37"/>
    <mergeCell ref="F36:G36"/>
    <mergeCell ref="I36:J37"/>
    <mergeCell ref="F37:G37"/>
    <mergeCell ref="K37:L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A7:A8"/>
    <mergeCell ref="B7:B8"/>
    <mergeCell ref="D7:D8"/>
    <mergeCell ref="E7:G7"/>
    <mergeCell ref="I7:K7"/>
    <mergeCell ref="E8:G8"/>
    <mergeCell ref="J8:L8"/>
    <mergeCell ref="A4:A6"/>
    <mergeCell ref="B4:B6"/>
    <mergeCell ref="D4:D6"/>
    <mergeCell ref="E4:J4"/>
    <mergeCell ref="K4:L5"/>
    <mergeCell ref="E5:E6"/>
    <mergeCell ref="F5:G5"/>
    <mergeCell ref="I5:J6"/>
    <mergeCell ref="F6:G6"/>
    <mergeCell ref="K6:L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40625" defaultRowHeight="10.5" x14ac:dyDescent="0.25"/>
  <cols>
    <col min="1" max="1" width="5.140625" style="825" customWidth="1"/>
    <col min="2" max="2" width="15.5703125" style="825" customWidth="1"/>
    <col min="3" max="3" width="6.140625" style="825" customWidth="1"/>
    <col min="4" max="4" width="23.85546875" style="825" customWidth="1"/>
    <col min="5" max="5" width="0.5703125" style="825" customWidth="1"/>
    <col min="6" max="6" width="6.42578125" style="825" customWidth="1"/>
    <col min="7" max="8" width="22.85546875" style="825" customWidth="1"/>
    <col min="9" max="16384" width="9.140625" style="825"/>
  </cols>
  <sheetData>
    <row r="1" spans="1:12" s="786" customFormat="1" ht="15" customHeight="1" x14ac:dyDescent="0.25">
      <c r="A1" s="785"/>
      <c r="D1" s="787"/>
      <c r="E1" s="787"/>
      <c r="F1" s="787"/>
      <c r="I1" s="787"/>
      <c r="J1" s="787"/>
    </row>
    <row r="2" spans="1:12" s="786" customFormat="1" ht="23.25" customHeight="1" x14ac:dyDescent="0.25">
      <c r="A2" s="785"/>
      <c r="B2" s="773" t="s">
        <v>1970</v>
      </c>
      <c r="C2" s="479" t="s">
        <v>1531</v>
      </c>
      <c r="D2" s="852" t="e">
        <f>#REF!</f>
        <v>#REF!</v>
      </c>
      <c r="E2" s="535"/>
      <c r="F2" s="811" t="s">
        <v>1924</v>
      </c>
      <c r="G2" s="851" t="e">
        <f>#REF!</f>
        <v>#REF!</v>
      </c>
    </row>
    <row r="3" spans="1:12" s="786" customFormat="1" ht="2.25" customHeight="1" thickBot="1" x14ac:dyDescent="0.3">
      <c r="A3" s="785"/>
      <c r="B3" s="816"/>
      <c r="C3" s="787"/>
      <c r="D3" s="787"/>
      <c r="E3" s="787"/>
    </row>
    <row r="4" spans="1:12" s="821" customFormat="1" ht="11.25" customHeight="1" x14ac:dyDescent="0.25">
      <c r="A4" s="817"/>
      <c r="B4" s="818"/>
      <c r="C4" s="850"/>
      <c r="D4" s="850"/>
      <c r="E4" s="819"/>
      <c r="F4" s="820"/>
      <c r="G4" s="1383" t="s">
        <v>1662</v>
      </c>
      <c r="H4" s="1408"/>
    </row>
    <row r="5" spans="1:12" s="821" customFormat="1" ht="33.75" customHeight="1" x14ac:dyDescent="0.25">
      <c r="A5" s="925" t="s">
        <v>1532</v>
      </c>
      <c r="B5" s="1608" t="s">
        <v>1188</v>
      </c>
      <c r="C5" s="1609"/>
      <c r="D5" s="1609"/>
      <c r="E5" s="927"/>
      <c r="F5" s="926" t="s">
        <v>1534</v>
      </c>
      <c r="G5" s="924" t="s">
        <v>1663</v>
      </c>
      <c r="H5" s="524" t="s">
        <v>1664</v>
      </c>
    </row>
    <row r="6" spans="1:12" s="821" customFormat="1" ht="29.65" customHeight="1" x14ac:dyDescent="0.25">
      <c r="A6" s="923" t="s">
        <v>844</v>
      </c>
      <c r="B6" s="1590" t="s">
        <v>1869</v>
      </c>
      <c r="C6" s="1591"/>
      <c r="D6" s="1591"/>
      <c r="E6" s="1592"/>
      <c r="F6" s="799" t="s">
        <v>778</v>
      </c>
      <c r="G6" s="904" t="e">
        <f>#REF!</f>
        <v>#REF!</v>
      </c>
      <c r="H6" s="907" t="e">
        <f>#REF!</f>
        <v>#REF!</v>
      </c>
    </row>
    <row r="7" spans="1:12" s="821" customFormat="1" ht="29.65" customHeight="1" x14ac:dyDescent="0.25">
      <c r="A7" s="923" t="s">
        <v>906</v>
      </c>
      <c r="B7" s="1590" t="s">
        <v>1870</v>
      </c>
      <c r="C7" s="1591"/>
      <c r="D7" s="1591"/>
      <c r="E7" s="1592"/>
      <c r="F7" s="799" t="s">
        <v>781</v>
      </c>
      <c r="G7" s="904" t="e">
        <f>#REF!</f>
        <v>#REF!</v>
      </c>
      <c r="H7" s="822" t="e">
        <f>#REF!</f>
        <v>#REF!</v>
      </c>
    </row>
    <row r="8" spans="1:12" s="824" customFormat="1" ht="29.65" customHeight="1" x14ac:dyDescent="0.25">
      <c r="A8" s="853" t="s">
        <v>841</v>
      </c>
      <c r="B8" s="1593" t="s">
        <v>1871</v>
      </c>
      <c r="C8" s="1594"/>
      <c r="D8" s="1594"/>
      <c r="E8" s="1595"/>
      <c r="F8" s="801" t="s">
        <v>784</v>
      </c>
      <c r="G8" s="901" t="e">
        <f>#REF!</f>
        <v>#REF!</v>
      </c>
      <c r="H8" s="823" t="e">
        <f>#REF!</f>
        <v>#REF!</v>
      </c>
    </row>
    <row r="9" spans="1:12" s="824" customFormat="1" ht="29.65" customHeight="1" x14ac:dyDescent="0.25">
      <c r="A9" s="853" t="s">
        <v>1768</v>
      </c>
      <c r="B9" s="1593" t="s">
        <v>1872</v>
      </c>
      <c r="C9" s="1594"/>
      <c r="D9" s="1594"/>
      <c r="E9" s="1595"/>
      <c r="F9" s="801" t="s">
        <v>787</v>
      </c>
      <c r="G9" s="901" t="e">
        <f>#REF!</f>
        <v>#REF!</v>
      </c>
      <c r="H9" s="823" t="e">
        <f>#REF!</f>
        <v>#REF!</v>
      </c>
    </row>
    <row r="10" spans="1:12" s="821" customFormat="1" ht="29.65" customHeight="1" x14ac:dyDescent="0.25">
      <c r="A10" s="853" t="s">
        <v>1769</v>
      </c>
      <c r="B10" s="1593" t="s">
        <v>1873</v>
      </c>
      <c r="C10" s="1594"/>
      <c r="D10" s="1594"/>
      <c r="E10" s="1595"/>
      <c r="F10" s="801" t="s">
        <v>790</v>
      </c>
      <c r="G10" s="901" t="e">
        <f>#REF!</f>
        <v>#REF!</v>
      </c>
      <c r="H10" s="823" t="e">
        <f>#REF!</f>
        <v>#REF!</v>
      </c>
    </row>
    <row r="11" spans="1:12" s="821" customFormat="1" ht="29.65" customHeight="1" x14ac:dyDescent="0.25">
      <c r="A11" s="853" t="s">
        <v>1770</v>
      </c>
      <c r="B11" s="1593" t="s">
        <v>1874</v>
      </c>
      <c r="C11" s="1594"/>
      <c r="D11" s="1594"/>
      <c r="E11" s="1595"/>
      <c r="F11" s="801" t="s">
        <v>792</v>
      </c>
      <c r="G11" s="901" t="e">
        <f>#REF!</f>
        <v>#REF!</v>
      </c>
      <c r="H11" s="823" t="e">
        <f>#REF!</f>
        <v>#REF!</v>
      </c>
    </row>
    <row r="12" spans="1:12" s="821" customFormat="1" ht="29.65" customHeight="1" x14ac:dyDescent="0.25">
      <c r="A12" s="853" t="s">
        <v>940</v>
      </c>
      <c r="B12" s="1593" t="s">
        <v>1875</v>
      </c>
      <c r="C12" s="1594"/>
      <c r="D12" s="1594"/>
      <c r="E12" s="1595"/>
      <c r="F12" s="801" t="s">
        <v>794</v>
      </c>
      <c r="G12" s="901" t="e">
        <f>#REF!</f>
        <v>#REF!</v>
      </c>
      <c r="H12" s="823" t="e">
        <f>#REF!</f>
        <v>#REF!</v>
      </c>
    </row>
    <row r="13" spans="1:12" s="824" customFormat="1" ht="31.5" customHeight="1" x14ac:dyDescent="0.25">
      <c r="A13" s="853" t="s">
        <v>1771</v>
      </c>
      <c r="B13" s="1593" t="s">
        <v>1876</v>
      </c>
      <c r="C13" s="1594"/>
      <c r="D13" s="1594"/>
      <c r="E13" s="1595"/>
      <c r="F13" s="801" t="s">
        <v>796</v>
      </c>
      <c r="G13" s="901" t="e">
        <f>#REF!</f>
        <v>#REF!</v>
      </c>
      <c r="H13" s="823" t="e">
        <f>#REF!</f>
        <v>#REF!</v>
      </c>
      <c r="L13" s="821"/>
    </row>
    <row r="14" spans="1:12" s="821" customFormat="1" ht="29.65" customHeight="1" x14ac:dyDescent="0.25">
      <c r="A14" s="853" t="s">
        <v>1772</v>
      </c>
      <c r="B14" s="1593" t="s">
        <v>1877</v>
      </c>
      <c r="C14" s="1594"/>
      <c r="D14" s="1594"/>
      <c r="E14" s="1595"/>
      <c r="F14" s="801" t="s">
        <v>799</v>
      </c>
      <c r="G14" s="901" t="e">
        <f>#REF!</f>
        <v>#REF!</v>
      </c>
      <c r="H14" s="823" t="e">
        <f>#REF!</f>
        <v>#REF!</v>
      </c>
    </row>
    <row r="15" spans="1:12" s="821" customFormat="1" ht="29.65" customHeight="1" x14ac:dyDescent="0.25">
      <c r="A15" s="854" t="s">
        <v>906</v>
      </c>
      <c r="B15" s="1590" t="s">
        <v>1878</v>
      </c>
      <c r="C15" s="1591"/>
      <c r="D15" s="1591"/>
      <c r="E15" s="1592"/>
      <c r="F15" s="799" t="s">
        <v>802</v>
      </c>
      <c r="G15" s="904" t="e">
        <f>#REF!</f>
        <v>#REF!</v>
      </c>
      <c r="H15" s="822" t="e">
        <f>#REF!</f>
        <v>#REF!</v>
      </c>
    </row>
    <row r="16" spans="1:12" s="824" customFormat="1" ht="29.65" customHeight="1" x14ac:dyDescent="0.25">
      <c r="A16" s="802" t="s">
        <v>487</v>
      </c>
      <c r="B16" s="1593" t="s">
        <v>1879</v>
      </c>
      <c r="C16" s="1594"/>
      <c r="D16" s="1594"/>
      <c r="E16" s="1595"/>
      <c r="F16" s="801" t="s">
        <v>804</v>
      </c>
      <c r="G16" s="901" t="e">
        <f>#REF!</f>
        <v>#REF!</v>
      </c>
      <c r="H16" s="823" t="e">
        <f>#REF!</f>
        <v>#REF!</v>
      </c>
    </row>
    <row r="17" spans="1:8" s="821" customFormat="1" ht="29.65" customHeight="1" x14ac:dyDescent="0.25">
      <c r="A17" s="802" t="s">
        <v>558</v>
      </c>
      <c r="B17" s="1593" t="s">
        <v>1880</v>
      </c>
      <c r="C17" s="1594"/>
      <c r="D17" s="1594"/>
      <c r="E17" s="1595"/>
      <c r="F17" s="801" t="s">
        <v>806</v>
      </c>
      <c r="G17" s="901" t="e">
        <f>#REF!</f>
        <v>#REF!</v>
      </c>
      <c r="H17" s="823" t="e">
        <f>#REF!</f>
        <v>#REF!</v>
      </c>
    </row>
    <row r="18" spans="1:8" s="821" customFormat="1" ht="29.65" customHeight="1" x14ac:dyDescent="0.25">
      <c r="A18" s="802" t="s">
        <v>627</v>
      </c>
      <c r="B18" s="1593" t="s">
        <v>1881</v>
      </c>
      <c r="C18" s="1594"/>
      <c r="D18" s="1594"/>
      <c r="E18" s="1595"/>
      <c r="F18" s="801" t="s">
        <v>808</v>
      </c>
      <c r="G18" s="901" t="e">
        <f>#REF!</f>
        <v>#REF!</v>
      </c>
      <c r="H18" s="823" t="e">
        <f>#REF!</f>
        <v>#REF!</v>
      </c>
    </row>
    <row r="19" spans="1:8" s="821" customFormat="1" ht="29.65" customHeight="1" x14ac:dyDescent="0.25">
      <c r="A19" s="802" t="s">
        <v>817</v>
      </c>
      <c r="B19" s="1593" t="s">
        <v>1176</v>
      </c>
      <c r="C19" s="1594"/>
      <c r="D19" s="1594"/>
      <c r="E19" s="1595"/>
      <c r="F19" s="801" t="s">
        <v>810</v>
      </c>
      <c r="G19" s="901" t="e">
        <f>#REF!</f>
        <v>#REF!</v>
      </c>
      <c r="H19" s="823" t="e">
        <f>#REF!</f>
        <v>#REF!</v>
      </c>
    </row>
    <row r="20" spans="1:8" s="821" customFormat="1" ht="29.65" customHeight="1" x14ac:dyDescent="0.25">
      <c r="A20" s="802" t="s">
        <v>820</v>
      </c>
      <c r="B20" s="1593" t="s">
        <v>1882</v>
      </c>
      <c r="C20" s="1594"/>
      <c r="D20" s="1594"/>
      <c r="E20" s="1595"/>
      <c r="F20" s="801" t="s">
        <v>813</v>
      </c>
      <c r="G20" s="901" t="e">
        <f>#REF!</f>
        <v>#REF!</v>
      </c>
      <c r="H20" s="823" t="e">
        <f>#REF!</f>
        <v>#REF!</v>
      </c>
    </row>
    <row r="21" spans="1:8" s="821" customFormat="1" ht="29.65" customHeight="1" x14ac:dyDescent="0.25">
      <c r="A21" s="802" t="s">
        <v>1773</v>
      </c>
      <c r="B21" s="1593" t="s">
        <v>1173</v>
      </c>
      <c r="C21" s="1594"/>
      <c r="D21" s="1594"/>
      <c r="E21" s="1595"/>
      <c r="F21" s="801" t="s">
        <v>816</v>
      </c>
      <c r="G21" s="901" t="e">
        <f>#REF!</f>
        <v>#REF!</v>
      </c>
      <c r="H21" s="823" t="e">
        <f>#REF!</f>
        <v>#REF!</v>
      </c>
    </row>
    <row r="22" spans="1:8" s="821" customFormat="1" ht="29.65" customHeight="1" x14ac:dyDescent="0.25">
      <c r="A22" s="802" t="s">
        <v>496</v>
      </c>
      <c r="B22" s="1593" t="s">
        <v>1883</v>
      </c>
      <c r="C22" s="1594"/>
      <c r="D22" s="1594"/>
      <c r="E22" s="1595"/>
      <c r="F22" s="801" t="s">
        <v>819</v>
      </c>
      <c r="G22" s="901" t="e">
        <f>#REF!</f>
        <v>#REF!</v>
      </c>
      <c r="H22" s="823" t="e">
        <f>#REF!</f>
        <v>#REF!</v>
      </c>
    </row>
    <row r="23" spans="1:8" s="821" customFormat="1" ht="29.65" customHeight="1" x14ac:dyDescent="0.25">
      <c r="A23" s="802" t="s">
        <v>499</v>
      </c>
      <c r="B23" s="1593" t="s">
        <v>1884</v>
      </c>
      <c r="C23" s="1594"/>
      <c r="D23" s="1594"/>
      <c r="E23" s="1595"/>
      <c r="F23" s="801" t="s">
        <v>822</v>
      </c>
      <c r="G23" s="901" t="e">
        <f>#REF!</f>
        <v>#REF!</v>
      </c>
      <c r="H23" s="823" t="e">
        <f>#REF!</f>
        <v>#REF!</v>
      </c>
    </row>
    <row r="24" spans="1:8" s="821" customFormat="1" ht="29.65" customHeight="1" x14ac:dyDescent="0.25">
      <c r="A24" s="802" t="s">
        <v>502</v>
      </c>
      <c r="B24" s="1593" t="s">
        <v>1170</v>
      </c>
      <c r="C24" s="1594"/>
      <c r="D24" s="1594"/>
      <c r="E24" s="1595"/>
      <c r="F24" s="801" t="s">
        <v>825</v>
      </c>
      <c r="G24" s="901" t="e">
        <f>#REF!</f>
        <v>#REF!</v>
      </c>
      <c r="H24" s="823" t="e">
        <f>#REF!</f>
        <v>#REF!</v>
      </c>
    </row>
    <row r="25" spans="1:8" s="821" customFormat="1" ht="29.65" customHeight="1" x14ac:dyDescent="0.25">
      <c r="A25" s="802" t="s">
        <v>826</v>
      </c>
      <c r="B25" s="1593" t="s">
        <v>1169</v>
      </c>
      <c r="C25" s="1594"/>
      <c r="D25" s="1594"/>
      <c r="E25" s="1595"/>
      <c r="F25" s="801" t="s">
        <v>828</v>
      </c>
      <c r="G25" s="901" t="e">
        <f>#REF!</f>
        <v>#REF!</v>
      </c>
      <c r="H25" s="823" t="e">
        <f>#REF!</f>
        <v>#REF!</v>
      </c>
    </row>
    <row r="26" spans="1:8" s="821" customFormat="1" ht="32.25" customHeight="1" x14ac:dyDescent="0.25">
      <c r="A26" s="802" t="s">
        <v>829</v>
      </c>
      <c r="B26" s="1612" t="s">
        <v>1885</v>
      </c>
      <c r="C26" s="1613"/>
      <c r="D26" s="1613"/>
      <c r="E26" s="1614"/>
      <c r="F26" s="801" t="s">
        <v>831</v>
      </c>
      <c r="G26" s="901" t="e">
        <f>#REF!</f>
        <v>#REF!</v>
      </c>
      <c r="H26" s="823" t="e">
        <f>#REF!</f>
        <v>#REF!</v>
      </c>
    </row>
    <row r="27" spans="1:8" s="821" customFormat="1" ht="29.65" customHeight="1" x14ac:dyDescent="0.25">
      <c r="A27" s="802" t="s">
        <v>1774</v>
      </c>
      <c r="B27" s="1593" t="s">
        <v>1886</v>
      </c>
      <c r="C27" s="1594"/>
      <c r="D27" s="1594"/>
      <c r="E27" s="1595"/>
      <c r="F27" s="801" t="s">
        <v>834</v>
      </c>
      <c r="G27" s="901" t="e">
        <f>#REF!</f>
        <v>#REF!</v>
      </c>
      <c r="H27" s="823" t="e">
        <f>#REF!</f>
        <v>#REF!</v>
      </c>
    </row>
    <row r="28" spans="1:8" s="821" customFormat="1" ht="32.25" customHeight="1" x14ac:dyDescent="0.25">
      <c r="A28" s="802" t="s">
        <v>496</v>
      </c>
      <c r="B28" s="1612" t="s">
        <v>1887</v>
      </c>
      <c r="C28" s="1613"/>
      <c r="D28" s="1613"/>
      <c r="E28" s="1614"/>
      <c r="F28" s="801" t="s">
        <v>837</v>
      </c>
      <c r="G28" s="901" t="e">
        <f>#REF!</f>
        <v>#REF!</v>
      </c>
      <c r="H28" s="823" t="e">
        <f>#REF!</f>
        <v>#REF!</v>
      </c>
    </row>
    <row r="29" spans="1:8" s="821" customFormat="1" ht="29.65" customHeight="1" x14ac:dyDescent="0.25">
      <c r="A29" s="802" t="s">
        <v>835</v>
      </c>
      <c r="B29" s="1593" t="s">
        <v>1888</v>
      </c>
      <c r="C29" s="1594"/>
      <c r="D29" s="1594"/>
      <c r="E29" s="1595"/>
      <c r="F29" s="801" t="s">
        <v>840</v>
      </c>
      <c r="G29" s="901" t="e">
        <f>#REF!</f>
        <v>#REF!</v>
      </c>
      <c r="H29" s="823" t="e">
        <f>#REF!</f>
        <v>#REF!</v>
      </c>
    </row>
    <row r="30" spans="1:8" s="821" customFormat="1" ht="29.65" customHeight="1" x14ac:dyDescent="0.25">
      <c r="A30" s="802" t="s">
        <v>841</v>
      </c>
      <c r="B30" s="1593" t="s">
        <v>1889</v>
      </c>
      <c r="C30" s="1594"/>
      <c r="D30" s="1594"/>
      <c r="E30" s="1595"/>
      <c r="F30" s="801" t="s">
        <v>843</v>
      </c>
      <c r="G30" s="901" t="e">
        <f>#REF!</f>
        <v>#REF!</v>
      </c>
      <c r="H30" s="823" t="e">
        <f>#REF!</f>
        <v>#REF!</v>
      </c>
    </row>
    <row r="31" spans="1:8" s="824" customFormat="1" ht="33.75" customHeight="1" x14ac:dyDescent="0.25">
      <c r="A31" s="802" t="s">
        <v>850</v>
      </c>
      <c r="B31" s="1612" t="s">
        <v>1890</v>
      </c>
      <c r="C31" s="1613"/>
      <c r="D31" s="1613"/>
      <c r="E31" s="1614"/>
      <c r="F31" s="801" t="s">
        <v>846</v>
      </c>
      <c r="G31" s="901" t="e">
        <f>#REF!</f>
        <v>#REF!</v>
      </c>
      <c r="H31" s="823" t="e">
        <f>#REF!</f>
        <v>#REF!</v>
      </c>
    </row>
    <row r="32" spans="1:8" s="821" customFormat="1" ht="29.65" customHeight="1" x14ac:dyDescent="0.25">
      <c r="A32" s="908" t="s">
        <v>937</v>
      </c>
      <c r="B32" s="1590" t="s">
        <v>1891</v>
      </c>
      <c r="C32" s="1591"/>
      <c r="D32" s="1591"/>
      <c r="E32" s="1592"/>
      <c r="F32" s="799" t="s">
        <v>849</v>
      </c>
      <c r="G32" s="904" t="e">
        <f>#REF!</f>
        <v>#REF!</v>
      </c>
      <c r="H32" s="904" t="e">
        <f>#REF!</f>
        <v>#REF!</v>
      </c>
    </row>
    <row r="33" spans="1:8" ht="24.75" customHeight="1" x14ac:dyDescent="0.25">
      <c r="A33" s="922" t="s">
        <v>844</v>
      </c>
      <c r="B33" s="1567" t="s">
        <v>1892</v>
      </c>
      <c r="C33" s="1610"/>
      <c r="D33" s="1610"/>
      <c r="E33" s="1611"/>
      <c r="F33" s="915" t="s">
        <v>852</v>
      </c>
      <c r="G33" s="904" t="e">
        <f>#REF!</f>
        <v>#REF!</v>
      </c>
      <c r="H33" s="822" t="e">
        <f>#REF!</f>
        <v>#REF!</v>
      </c>
    </row>
    <row r="34" spans="1:8" ht="30.75" customHeight="1" x14ac:dyDescent="0.25">
      <c r="A34" s="922" t="s">
        <v>906</v>
      </c>
      <c r="B34" s="1615" t="s">
        <v>1893</v>
      </c>
      <c r="C34" s="1616"/>
      <c r="D34" s="1616"/>
      <c r="E34" s="1617"/>
      <c r="F34" s="915" t="s">
        <v>855</v>
      </c>
      <c r="G34" s="904" t="e">
        <f>#REF!</f>
        <v>#REF!</v>
      </c>
      <c r="H34" s="822" t="e">
        <f>#REF!</f>
        <v>#REF!</v>
      </c>
    </row>
    <row r="35" spans="1:8" ht="36.75" customHeight="1" x14ac:dyDescent="0.25">
      <c r="A35" s="802" t="s">
        <v>1775</v>
      </c>
      <c r="B35" s="1593" t="s">
        <v>1894</v>
      </c>
      <c r="C35" s="1594"/>
      <c r="D35" s="1594"/>
      <c r="E35" s="1595"/>
      <c r="F35" s="801" t="s">
        <v>858</v>
      </c>
      <c r="G35" s="901" t="e">
        <f>#REF!</f>
        <v>#REF!</v>
      </c>
      <c r="H35" s="823" t="e">
        <f>#REF!</f>
        <v>#REF!</v>
      </c>
    </row>
    <row r="36" spans="1:8" ht="30.75" customHeight="1" x14ac:dyDescent="0.25">
      <c r="A36" s="802" t="s">
        <v>1776</v>
      </c>
      <c r="B36" s="1593" t="s">
        <v>1895</v>
      </c>
      <c r="C36" s="1594"/>
      <c r="D36" s="1594"/>
      <c r="E36" s="1595"/>
      <c r="F36" s="801" t="s">
        <v>861</v>
      </c>
      <c r="G36" s="901" t="e">
        <f>#REF!</f>
        <v>#REF!</v>
      </c>
      <c r="H36" s="823" t="e">
        <f>#REF!</f>
        <v>#REF!</v>
      </c>
    </row>
    <row r="37" spans="1:8" ht="30" customHeight="1" x14ac:dyDescent="0.25">
      <c r="A37" s="802" t="s">
        <v>1777</v>
      </c>
      <c r="B37" s="1593" t="s">
        <v>1896</v>
      </c>
      <c r="C37" s="1594"/>
      <c r="D37" s="1594"/>
      <c r="E37" s="1595"/>
      <c r="F37" s="801" t="s">
        <v>864</v>
      </c>
      <c r="G37" s="901" t="e">
        <f>#REF!</f>
        <v>#REF!</v>
      </c>
      <c r="H37" s="823" t="e">
        <f>#REF!</f>
        <v>#REF!</v>
      </c>
    </row>
    <row r="38" spans="1:8" ht="33.75" customHeight="1" x14ac:dyDescent="0.25">
      <c r="A38" s="802" t="s">
        <v>496</v>
      </c>
      <c r="B38" s="1593" t="s">
        <v>1897</v>
      </c>
      <c r="C38" s="1594"/>
      <c r="D38" s="1594"/>
      <c r="E38" s="1595"/>
      <c r="F38" s="801" t="s">
        <v>867</v>
      </c>
      <c r="G38" s="901" t="e">
        <f>#REF!</f>
        <v>#REF!</v>
      </c>
      <c r="H38" s="823" t="e">
        <f>#REF!</f>
        <v>#REF!</v>
      </c>
    </row>
    <row r="39" spans="1:8" ht="22.5" customHeight="1" x14ac:dyDescent="0.25">
      <c r="A39" s="802" t="s">
        <v>499</v>
      </c>
      <c r="B39" s="1593" t="s">
        <v>1898</v>
      </c>
      <c r="C39" s="1594"/>
      <c r="D39" s="1594"/>
      <c r="E39" s="1595"/>
      <c r="F39" s="801" t="s">
        <v>870</v>
      </c>
      <c r="G39" s="901" t="e">
        <f>#REF!</f>
        <v>#REF!</v>
      </c>
      <c r="H39" s="823" t="e">
        <f>#REF!</f>
        <v>#REF!</v>
      </c>
    </row>
    <row r="40" spans="1:8" ht="30.75" customHeight="1" x14ac:dyDescent="0.25">
      <c r="A40" s="802" t="s">
        <v>1778</v>
      </c>
      <c r="B40" s="1593" t="s">
        <v>1899</v>
      </c>
      <c r="C40" s="1594"/>
      <c r="D40" s="1594"/>
      <c r="E40" s="1595"/>
      <c r="F40" s="801" t="s">
        <v>873</v>
      </c>
      <c r="G40" s="901" t="e">
        <f>#REF!</f>
        <v>#REF!</v>
      </c>
      <c r="H40" s="823" t="e">
        <f>#REF!</f>
        <v>#REF!</v>
      </c>
    </row>
    <row r="41" spans="1:8" ht="30" customHeight="1" x14ac:dyDescent="0.25">
      <c r="A41" s="802" t="s">
        <v>1779</v>
      </c>
      <c r="B41" s="1593" t="s">
        <v>1900</v>
      </c>
      <c r="C41" s="1594"/>
      <c r="D41" s="1594"/>
      <c r="E41" s="1595"/>
      <c r="F41" s="801" t="s">
        <v>876</v>
      </c>
      <c r="G41" s="901" t="e">
        <f>#REF!</f>
        <v>#REF!</v>
      </c>
      <c r="H41" s="823" t="e">
        <f>#REF!</f>
        <v>#REF!</v>
      </c>
    </row>
    <row r="42" spans="1:8" ht="32.25" customHeight="1" x14ac:dyDescent="0.25">
      <c r="A42" s="802" t="s">
        <v>496</v>
      </c>
      <c r="B42" s="1593" t="s">
        <v>1901</v>
      </c>
      <c r="C42" s="1594"/>
      <c r="D42" s="1594"/>
      <c r="E42" s="1595"/>
      <c r="F42" s="801" t="s">
        <v>879</v>
      </c>
      <c r="G42" s="901" t="e">
        <f>#REF!</f>
        <v>#REF!</v>
      </c>
      <c r="H42" s="823" t="e">
        <f>#REF!</f>
        <v>#REF!</v>
      </c>
    </row>
    <row r="43" spans="1:8" ht="24" customHeight="1" x14ac:dyDescent="0.25">
      <c r="A43" s="802" t="s">
        <v>499</v>
      </c>
      <c r="B43" s="1593" t="s">
        <v>1902</v>
      </c>
      <c r="C43" s="1594"/>
      <c r="D43" s="1594"/>
      <c r="E43" s="1595"/>
      <c r="F43" s="801" t="s">
        <v>882</v>
      </c>
      <c r="G43" s="901" t="e">
        <f>#REF!</f>
        <v>#REF!</v>
      </c>
      <c r="H43" s="823" t="e">
        <f>#REF!</f>
        <v>#REF!</v>
      </c>
    </row>
    <row r="44" spans="1:8" ht="26.25" customHeight="1" x14ac:dyDescent="0.25">
      <c r="A44" s="802" t="s">
        <v>1780</v>
      </c>
      <c r="B44" s="1593" t="s">
        <v>1903</v>
      </c>
      <c r="C44" s="1594"/>
      <c r="D44" s="1594"/>
      <c r="E44" s="1595"/>
      <c r="F44" s="801" t="s">
        <v>885</v>
      </c>
      <c r="G44" s="901" t="e">
        <f>#REF!</f>
        <v>#REF!</v>
      </c>
      <c r="H44" s="823" t="e">
        <f>#REF!</f>
        <v>#REF!</v>
      </c>
    </row>
    <row r="45" spans="1:8" ht="24.75" customHeight="1" x14ac:dyDescent="0.25">
      <c r="A45" s="802" t="s">
        <v>1781</v>
      </c>
      <c r="B45" s="1593" t="s">
        <v>1904</v>
      </c>
      <c r="C45" s="1594"/>
      <c r="D45" s="1594"/>
      <c r="E45" s="1595"/>
      <c r="F45" s="801" t="s">
        <v>888</v>
      </c>
      <c r="G45" s="901" t="e">
        <f>#REF!</f>
        <v>#REF!</v>
      </c>
      <c r="H45" s="823" t="e">
        <f>#REF!</f>
        <v>#REF!</v>
      </c>
    </row>
    <row r="46" spans="1:8" ht="27" customHeight="1" x14ac:dyDescent="0.25">
      <c r="A46" s="802" t="s">
        <v>496</v>
      </c>
      <c r="B46" s="1593" t="s">
        <v>1905</v>
      </c>
      <c r="C46" s="1594"/>
      <c r="D46" s="1594"/>
      <c r="E46" s="1595"/>
      <c r="F46" s="801" t="s">
        <v>891</v>
      </c>
      <c r="G46" s="901" t="e">
        <f>#REF!</f>
        <v>#REF!</v>
      </c>
      <c r="H46" s="823" t="e">
        <f>#REF!</f>
        <v>#REF!</v>
      </c>
    </row>
    <row r="47" spans="1:8" ht="29.25" customHeight="1" x14ac:dyDescent="0.25">
      <c r="A47" s="802" t="s">
        <v>1782</v>
      </c>
      <c r="B47" s="1593" t="s">
        <v>1146</v>
      </c>
      <c r="C47" s="1594"/>
      <c r="D47" s="1594"/>
      <c r="E47" s="1595"/>
      <c r="F47" s="801" t="s">
        <v>894</v>
      </c>
      <c r="G47" s="901" t="e">
        <f>#REF!</f>
        <v>#REF!</v>
      </c>
      <c r="H47" s="823" t="e">
        <f>#REF!</f>
        <v>#REF!</v>
      </c>
    </row>
    <row r="48" spans="1:8" ht="27.75" customHeight="1" x14ac:dyDescent="0.25">
      <c r="A48" s="802" t="s">
        <v>1783</v>
      </c>
      <c r="B48" s="1593" t="s">
        <v>1906</v>
      </c>
      <c r="C48" s="1594"/>
      <c r="D48" s="1594"/>
      <c r="E48" s="1595"/>
      <c r="F48" s="801" t="s">
        <v>897</v>
      </c>
      <c r="G48" s="901" t="e">
        <f>#REF!</f>
        <v>#REF!</v>
      </c>
      <c r="H48" s="823" t="e">
        <f>#REF!</f>
        <v>#REF!</v>
      </c>
    </row>
    <row r="49" spans="1:8" ht="27.75" customHeight="1" x14ac:dyDescent="0.25">
      <c r="A49" s="802" t="s">
        <v>1784</v>
      </c>
      <c r="B49" s="1593" t="s">
        <v>1144</v>
      </c>
      <c r="C49" s="1594"/>
      <c r="D49" s="1594"/>
      <c r="E49" s="1595"/>
      <c r="F49" s="801" t="s">
        <v>900</v>
      </c>
      <c r="G49" s="901" t="e">
        <f>#REF!</f>
        <v>#REF!</v>
      </c>
      <c r="H49" s="823" t="e">
        <f>#REF!</f>
        <v>#REF!</v>
      </c>
    </row>
    <row r="50" spans="1:8" ht="27.75" customHeight="1" x14ac:dyDescent="0.25">
      <c r="A50" s="923" t="s">
        <v>906</v>
      </c>
      <c r="B50" s="1590" t="s">
        <v>1907</v>
      </c>
      <c r="C50" s="1591"/>
      <c r="D50" s="1591"/>
      <c r="E50" s="1592"/>
      <c r="F50" s="799" t="s">
        <v>903</v>
      </c>
      <c r="G50" s="904" t="e">
        <f>#REF!</f>
        <v>#REF!</v>
      </c>
      <c r="H50" s="822" t="e">
        <f>#REF!</f>
        <v>#REF!</v>
      </c>
    </row>
    <row r="51" spans="1:8" s="827" customFormat="1" ht="44.25" customHeight="1" x14ac:dyDescent="0.25">
      <c r="A51" s="826" t="s">
        <v>868</v>
      </c>
      <c r="B51" s="1618" t="s">
        <v>1158</v>
      </c>
      <c r="C51" s="1619"/>
      <c r="D51" s="1619"/>
      <c r="E51" s="1620"/>
      <c r="F51" s="801" t="s">
        <v>905</v>
      </c>
      <c r="G51" s="901" t="e">
        <f>#REF!</f>
        <v>#REF!</v>
      </c>
      <c r="H51" s="823" t="e">
        <f>#REF!</f>
        <v>#REF!</v>
      </c>
    </row>
    <row r="52" spans="1:8" s="827" customFormat="1" ht="29.25" customHeight="1" x14ac:dyDescent="0.25">
      <c r="A52" s="826" t="s">
        <v>874</v>
      </c>
      <c r="B52" s="1621" t="s">
        <v>1908</v>
      </c>
      <c r="C52" s="1622"/>
      <c r="D52" s="1622"/>
      <c r="E52" s="1623"/>
      <c r="F52" s="801" t="s">
        <v>908</v>
      </c>
      <c r="G52" s="901" t="e">
        <f>#REF!</f>
        <v>#REF!</v>
      </c>
      <c r="H52" s="823" t="e">
        <f>#REF!</f>
        <v>#REF!</v>
      </c>
    </row>
    <row r="53" spans="1:8" ht="30.75" customHeight="1" x14ac:dyDescent="0.25">
      <c r="A53" s="802" t="s">
        <v>877</v>
      </c>
      <c r="B53" s="1593" t="s">
        <v>1909</v>
      </c>
      <c r="C53" s="1594"/>
      <c r="D53" s="1594"/>
      <c r="E53" s="1595"/>
      <c r="F53" s="801" t="s">
        <v>911</v>
      </c>
      <c r="G53" s="901" t="e">
        <f>#REF!</f>
        <v>#REF!</v>
      </c>
      <c r="H53" s="823" t="e">
        <f>#REF!</f>
        <v>#REF!</v>
      </c>
    </row>
    <row r="54" spans="1:8" ht="28.5" customHeight="1" x14ac:dyDescent="0.25">
      <c r="A54" s="828" t="s">
        <v>883</v>
      </c>
      <c r="B54" s="1593" t="s">
        <v>1910</v>
      </c>
      <c r="C54" s="1594"/>
      <c r="D54" s="1594"/>
      <c r="E54" s="1595"/>
      <c r="F54" s="801" t="s">
        <v>914</v>
      </c>
      <c r="G54" s="901" t="e">
        <f>#REF!</f>
        <v>#REF!</v>
      </c>
      <c r="H54" s="823" t="e">
        <f>#REF!</f>
        <v>#REF!</v>
      </c>
    </row>
    <row r="55" spans="1:8" ht="28.5" customHeight="1" x14ac:dyDescent="0.25">
      <c r="A55" s="802" t="s">
        <v>1785</v>
      </c>
      <c r="B55" s="1593" t="s">
        <v>1911</v>
      </c>
      <c r="C55" s="1594"/>
      <c r="D55" s="1594"/>
      <c r="E55" s="1595"/>
      <c r="F55" s="801" t="s">
        <v>916</v>
      </c>
      <c r="G55" s="901" t="e">
        <f>#REF!</f>
        <v>#REF!</v>
      </c>
      <c r="H55" s="823" t="e">
        <f>#REF!</f>
        <v>#REF!</v>
      </c>
    </row>
    <row r="56" spans="1:8" s="827" customFormat="1" ht="31.5" customHeight="1" x14ac:dyDescent="0.25">
      <c r="A56" s="826" t="s">
        <v>496</v>
      </c>
      <c r="B56" s="1621" t="s">
        <v>1912</v>
      </c>
      <c r="C56" s="1622"/>
      <c r="D56" s="1622"/>
      <c r="E56" s="1623"/>
      <c r="F56" s="801" t="s">
        <v>918</v>
      </c>
      <c r="G56" s="901" t="e">
        <f>#REF!</f>
        <v>#REF!</v>
      </c>
      <c r="H56" s="823" t="e">
        <f>#REF!</f>
        <v>#REF!</v>
      </c>
    </row>
    <row r="57" spans="1:8" ht="29.25" customHeight="1" x14ac:dyDescent="0.25">
      <c r="A57" s="802" t="s">
        <v>889</v>
      </c>
      <c r="B57" s="1593" t="s">
        <v>1145</v>
      </c>
      <c r="C57" s="1594"/>
      <c r="D57" s="1594"/>
      <c r="E57" s="1595"/>
      <c r="F57" s="801" t="s">
        <v>921</v>
      </c>
      <c r="G57" s="901" t="e">
        <f>#REF!</f>
        <v>#REF!</v>
      </c>
      <c r="H57" s="823" t="e">
        <f>#REF!</f>
        <v>#REF!</v>
      </c>
    </row>
    <row r="58" spans="1:8" ht="28.5" customHeight="1" x14ac:dyDescent="0.25">
      <c r="A58" s="802" t="s">
        <v>895</v>
      </c>
      <c r="B58" s="1593" t="s">
        <v>1913</v>
      </c>
      <c r="C58" s="1594"/>
      <c r="D58" s="1594"/>
      <c r="E58" s="1595"/>
      <c r="F58" s="801" t="s">
        <v>924</v>
      </c>
      <c r="G58" s="901" t="e">
        <f>#REF!</f>
        <v>#REF!</v>
      </c>
      <c r="H58" s="823" t="e">
        <f>#REF!</f>
        <v>#REF!</v>
      </c>
    </row>
    <row r="59" spans="1:8" ht="30.75" customHeight="1" x14ac:dyDescent="0.25">
      <c r="A59" s="849" t="s">
        <v>1786</v>
      </c>
      <c r="B59" s="1593" t="s">
        <v>1914</v>
      </c>
      <c r="C59" s="1594"/>
      <c r="D59" s="1594"/>
      <c r="E59" s="1595"/>
      <c r="F59" s="801" t="s">
        <v>926</v>
      </c>
      <c r="G59" s="901" t="e">
        <f>#REF!</f>
        <v>#REF!</v>
      </c>
      <c r="H59" s="901" t="e">
        <f>#REF!</f>
        <v>#REF!</v>
      </c>
    </row>
    <row r="60" spans="1:8" ht="27.75" customHeight="1" x14ac:dyDescent="0.25">
      <c r="A60" s="922" t="s">
        <v>937</v>
      </c>
      <c r="B60" s="1567" t="s">
        <v>1915</v>
      </c>
      <c r="C60" s="1610"/>
      <c r="D60" s="1610"/>
      <c r="E60" s="1611"/>
      <c r="F60" s="915" t="s">
        <v>929</v>
      </c>
      <c r="G60" s="904" t="e">
        <f>#REF!</f>
        <v>#REF!</v>
      </c>
      <c r="H60" s="822" t="e">
        <f>#REF!</f>
        <v>#REF!</v>
      </c>
    </row>
    <row r="61" spans="1:8" ht="27.75" customHeight="1" x14ac:dyDescent="0.25">
      <c r="A61" s="829" t="s">
        <v>1787</v>
      </c>
      <c r="B61" s="1590" t="s">
        <v>1916</v>
      </c>
      <c r="C61" s="1591"/>
      <c r="D61" s="1591"/>
      <c r="E61" s="1592"/>
      <c r="F61" s="799" t="s">
        <v>932</v>
      </c>
      <c r="G61" s="904" t="e">
        <f>#REF!</f>
        <v>#REF!</v>
      </c>
      <c r="H61" s="822" t="e">
        <f>#REF!</f>
        <v>#REF!</v>
      </c>
    </row>
    <row r="62" spans="1:8" ht="27.75" customHeight="1" x14ac:dyDescent="0.25">
      <c r="A62" s="802" t="s">
        <v>1788</v>
      </c>
      <c r="B62" s="1593" t="s">
        <v>1917</v>
      </c>
      <c r="C62" s="1594"/>
      <c r="D62" s="1594"/>
      <c r="E62" s="1595"/>
      <c r="F62" s="801" t="s">
        <v>934</v>
      </c>
      <c r="G62" s="901" t="e">
        <f>#REF!</f>
        <v>#REF!</v>
      </c>
      <c r="H62" s="823" t="e">
        <f>#REF!</f>
        <v>#REF!</v>
      </c>
    </row>
    <row r="63" spans="1:8" s="827" customFormat="1" ht="27.75" customHeight="1" x14ac:dyDescent="0.25">
      <c r="A63" s="921" t="s">
        <v>1789</v>
      </c>
      <c r="B63" s="1593" t="s">
        <v>1918</v>
      </c>
      <c r="C63" s="1594"/>
      <c r="D63" s="1594"/>
      <c r="E63" s="1595"/>
      <c r="F63" s="912" t="s">
        <v>936</v>
      </c>
      <c r="G63" s="901" t="e">
        <f>#REF!</f>
        <v>#REF!</v>
      </c>
      <c r="H63" s="823" t="e">
        <f>#REF!</f>
        <v>#REF!</v>
      </c>
    </row>
    <row r="64" spans="1:8" s="827" customFormat="1" ht="27.75" customHeight="1" x14ac:dyDescent="0.25">
      <c r="A64" s="802" t="s">
        <v>496</v>
      </c>
      <c r="B64" s="1593" t="s">
        <v>1919</v>
      </c>
      <c r="C64" s="1594"/>
      <c r="D64" s="1594"/>
      <c r="E64" s="1595"/>
      <c r="F64" s="801" t="s">
        <v>939</v>
      </c>
      <c r="G64" s="901" t="e">
        <f>#REF!</f>
        <v>#REF!</v>
      </c>
      <c r="H64" s="823" t="e">
        <f>#REF!</f>
        <v>#REF!</v>
      </c>
    </row>
    <row r="65" spans="1:8" ht="27.75" customHeight="1" x14ac:dyDescent="0.25">
      <c r="A65" s="802" t="s">
        <v>909</v>
      </c>
      <c r="B65" s="1593" t="s">
        <v>1920</v>
      </c>
      <c r="C65" s="1594"/>
      <c r="D65" s="1594"/>
      <c r="E65" s="1595"/>
      <c r="F65" s="801" t="s">
        <v>942</v>
      </c>
      <c r="G65" s="901" t="e">
        <f>#REF!</f>
        <v>#REF!</v>
      </c>
      <c r="H65" s="823" t="e">
        <f>#REF!</f>
        <v>#REF!</v>
      </c>
    </row>
    <row r="66" spans="1:8" s="827" customFormat="1" ht="33" customHeight="1" x14ac:dyDescent="0.25">
      <c r="A66" s="908" t="s">
        <v>1787</v>
      </c>
      <c r="B66" s="1590" t="s">
        <v>1921</v>
      </c>
      <c r="C66" s="1591"/>
      <c r="D66" s="1591"/>
      <c r="E66" s="1592"/>
      <c r="F66" s="799" t="s">
        <v>944</v>
      </c>
      <c r="G66" s="904" t="e">
        <f>#REF!</f>
        <v>#REF!</v>
      </c>
      <c r="H66" s="904" t="e">
        <f>#REF!</f>
        <v>#REF!</v>
      </c>
    </row>
  </sheetData>
  <mergeCells count="63">
    <mergeCell ref="B64:E64"/>
    <mergeCell ref="B65:E65"/>
    <mergeCell ref="B66:E66"/>
    <mergeCell ref="B58:E58"/>
    <mergeCell ref="B59:E59"/>
    <mergeCell ref="B60:E60"/>
    <mergeCell ref="B61:E61"/>
    <mergeCell ref="B62:E62"/>
    <mergeCell ref="B63:E63"/>
    <mergeCell ref="B57:E57"/>
    <mergeCell ref="B46:E46"/>
    <mergeCell ref="B47:E47"/>
    <mergeCell ref="B48:E48"/>
    <mergeCell ref="B49:E49"/>
    <mergeCell ref="B50:E50"/>
    <mergeCell ref="B51:E51"/>
    <mergeCell ref="B52:E52"/>
    <mergeCell ref="B53:E53"/>
    <mergeCell ref="B54:E54"/>
    <mergeCell ref="B55:E55"/>
    <mergeCell ref="B56:E56"/>
    <mergeCell ref="B45:E45"/>
    <mergeCell ref="B34:E34"/>
    <mergeCell ref="B35:E35"/>
    <mergeCell ref="B36:E36"/>
    <mergeCell ref="B37:E37"/>
    <mergeCell ref="B38:E38"/>
    <mergeCell ref="B39:E39"/>
    <mergeCell ref="B40:E40"/>
    <mergeCell ref="B41:E41"/>
    <mergeCell ref="B42:E42"/>
    <mergeCell ref="B43:E43"/>
    <mergeCell ref="B44:E44"/>
    <mergeCell ref="B33:E33"/>
    <mergeCell ref="B22:E22"/>
    <mergeCell ref="B23:E23"/>
    <mergeCell ref="B24:E24"/>
    <mergeCell ref="B25:E25"/>
    <mergeCell ref="B26:E26"/>
    <mergeCell ref="B27:E27"/>
    <mergeCell ref="B28:E28"/>
    <mergeCell ref="B29:E29"/>
    <mergeCell ref="B30:E30"/>
    <mergeCell ref="B31:E31"/>
    <mergeCell ref="B32:E32"/>
    <mergeCell ref="B21:E21"/>
    <mergeCell ref="B10:E10"/>
    <mergeCell ref="B11:E11"/>
    <mergeCell ref="B12:E12"/>
    <mergeCell ref="B13:E13"/>
    <mergeCell ref="B14:E14"/>
    <mergeCell ref="B15:E15"/>
    <mergeCell ref="B16:E16"/>
    <mergeCell ref="B17:E17"/>
    <mergeCell ref="B18:E18"/>
    <mergeCell ref="B19:E19"/>
    <mergeCell ref="B20:E20"/>
    <mergeCell ref="B9:E9"/>
    <mergeCell ref="G4:H4"/>
    <mergeCell ref="B5:D5"/>
    <mergeCell ref="B6:E6"/>
    <mergeCell ref="B7:E7"/>
    <mergeCell ref="B8:E8"/>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5" outlineLevelCol="1" x14ac:dyDescent="0.25"/>
  <cols>
    <col min="1" max="1" width="29.140625" customWidth="1"/>
    <col min="2" max="10" width="11.28515625" customWidth="1"/>
    <col min="11" max="11" width="9.140625" style="294"/>
    <col min="12" max="19" width="9.140625" style="290" customWidth="1" outlineLevel="1"/>
    <col min="20" max="20" width="18.28515625" style="294" customWidth="1"/>
    <col min="21" max="21" width="9.140625" style="296"/>
    <col min="22" max="22" width="9.140625" style="290" customWidth="1" outlineLevel="1"/>
    <col min="23" max="29" width="9.140625" customWidth="1" outlineLevel="1"/>
    <col min="30" max="30" width="26.85546875" style="294" customWidth="1"/>
    <col min="31" max="31" width="9.140625" style="294"/>
    <col min="32" max="32" width="9.140625" style="289" customWidth="1" outlineLevel="1"/>
    <col min="33" max="39" width="9.140625" customWidth="1" outlineLevel="1"/>
    <col min="40" max="40" width="26.7109375" style="294" customWidth="1"/>
  </cols>
  <sheetData>
    <row r="1" spans="1:40" ht="16.5" x14ac:dyDescent="0.3">
      <c r="A1" s="1" t="s">
        <v>50</v>
      </c>
      <c r="L1" s="947" t="s">
        <v>946</v>
      </c>
      <c r="M1" s="948"/>
      <c r="N1" s="948"/>
      <c r="O1" s="948"/>
      <c r="P1" s="948"/>
      <c r="Q1" s="948"/>
      <c r="R1" s="948"/>
      <c r="S1" s="948"/>
      <c r="T1" s="949"/>
      <c r="V1" s="947" t="s">
        <v>947</v>
      </c>
      <c r="W1" s="948"/>
      <c r="X1" s="948"/>
      <c r="Y1" s="948"/>
      <c r="Z1" s="948"/>
      <c r="AA1" s="948"/>
      <c r="AB1" s="948"/>
      <c r="AC1" s="948"/>
      <c r="AD1" s="949"/>
      <c r="AF1" s="947" t="s">
        <v>948</v>
      </c>
      <c r="AG1" s="948"/>
      <c r="AH1" s="948"/>
      <c r="AI1" s="948"/>
      <c r="AJ1" s="948"/>
      <c r="AK1" s="948"/>
      <c r="AL1" s="948"/>
      <c r="AM1" s="948"/>
      <c r="AN1" s="949"/>
    </row>
    <row r="2" spans="1:40" ht="17.25" thickBot="1" x14ac:dyDescent="0.35">
      <c r="A2" s="2" t="s">
        <v>8</v>
      </c>
    </row>
    <row r="3" spans="1:40" ht="16.5" thickTop="1" thickBot="1" x14ac:dyDescent="0.3">
      <c r="A3" s="935" t="s">
        <v>55</v>
      </c>
      <c r="B3" s="937" t="s">
        <v>2</v>
      </c>
      <c r="C3" s="943"/>
      <c r="D3" s="943"/>
      <c r="E3" s="943"/>
      <c r="F3" s="943"/>
      <c r="G3" s="943"/>
      <c r="H3" s="943"/>
      <c r="I3" s="943"/>
      <c r="J3" s="938"/>
      <c r="K3" s="298"/>
    </row>
    <row r="4" spans="1:40" ht="60.75" customHeight="1" thickTop="1" thickBot="1" x14ac:dyDescent="0.3">
      <c r="A4" s="942"/>
      <c r="B4" s="7" t="s">
        <v>51</v>
      </c>
      <c r="C4" s="134" t="s">
        <v>459</v>
      </c>
      <c r="D4" s="7" t="s">
        <v>52</v>
      </c>
      <c r="E4" s="134" t="s">
        <v>458</v>
      </c>
      <c r="F4" s="7" t="s">
        <v>53</v>
      </c>
      <c r="G4" s="7" t="s">
        <v>54</v>
      </c>
      <c r="H4" s="8" t="s">
        <v>410</v>
      </c>
      <c r="I4" s="7" t="s">
        <v>411</v>
      </c>
      <c r="J4" s="7" t="s">
        <v>14</v>
      </c>
      <c r="K4" s="290"/>
      <c r="L4" s="56" t="s">
        <v>51</v>
      </c>
      <c r="M4" s="341" t="s">
        <v>459</v>
      </c>
      <c r="N4" s="56" t="s">
        <v>52</v>
      </c>
      <c r="O4" s="341" t="s">
        <v>458</v>
      </c>
      <c r="P4" s="56" t="s">
        <v>53</v>
      </c>
      <c r="Q4" s="56" t="s">
        <v>54</v>
      </c>
      <c r="R4" s="341" t="s">
        <v>410</v>
      </c>
      <c r="S4" s="56" t="s">
        <v>411</v>
      </c>
      <c r="T4" s="56" t="s">
        <v>14</v>
      </c>
      <c r="U4" s="290"/>
      <c r="V4" s="56" t="s">
        <v>51</v>
      </c>
      <c r="W4" s="341" t="s">
        <v>459</v>
      </c>
      <c r="X4" s="56" t="s">
        <v>52</v>
      </c>
      <c r="Y4" s="341" t="s">
        <v>458</v>
      </c>
      <c r="Z4" s="56" t="s">
        <v>53</v>
      </c>
      <c r="AA4" s="56" t="s">
        <v>54</v>
      </c>
      <c r="AB4" s="341" t="s">
        <v>410</v>
      </c>
      <c r="AC4" s="56" t="s">
        <v>411</v>
      </c>
      <c r="AD4" s="56" t="s">
        <v>14</v>
      </c>
      <c r="AE4" s="290"/>
      <c r="AF4" s="56" t="s">
        <v>51</v>
      </c>
      <c r="AG4" s="341" t="s">
        <v>459</v>
      </c>
      <c r="AH4" s="56" t="s">
        <v>52</v>
      </c>
      <c r="AI4" s="341" t="s">
        <v>458</v>
      </c>
      <c r="AJ4" s="56" t="s">
        <v>53</v>
      </c>
      <c r="AK4" s="56" t="s">
        <v>54</v>
      </c>
      <c r="AL4" s="341" t="s">
        <v>410</v>
      </c>
      <c r="AM4" s="56" t="s">
        <v>411</v>
      </c>
      <c r="AN4" s="56" t="s">
        <v>14</v>
      </c>
    </row>
    <row r="5" spans="1:40" ht="15" customHeight="1" thickTop="1" thickBot="1" x14ac:dyDescent="0.3">
      <c r="A5" s="38" t="s">
        <v>25</v>
      </c>
      <c r="B5" s="39"/>
      <c r="C5" s="39"/>
      <c r="D5" s="39"/>
      <c r="E5" s="39"/>
      <c r="F5" s="39"/>
      <c r="G5" s="39"/>
      <c r="H5" s="39"/>
      <c r="I5" s="39"/>
      <c r="J5" s="40"/>
      <c r="K5" s="298"/>
    </row>
    <row r="6" spans="1:40" ht="15" customHeight="1" thickTop="1" thickBot="1" x14ac:dyDescent="0.3">
      <c r="A6" s="41" t="s">
        <v>26</v>
      </c>
      <c r="B6" s="19"/>
      <c r="C6" s="19"/>
      <c r="D6" s="19"/>
      <c r="E6" s="19"/>
      <c r="F6" s="42"/>
      <c r="G6" s="19"/>
      <c r="H6" s="19"/>
      <c r="I6" s="19"/>
      <c r="J6" s="12">
        <f>SUM(B6:H6)</f>
        <v>0</v>
      </c>
      <c r="T6" s="295">
        <f>SUM(B6:I6)-J6</f>
        <v>0</v>
      </c>
      <c r="V6" s="291">
        <f>B6-B34</f>
        <v>0</v>
      </c>
      <c r="W6" s="291">
        <f t="shared" ref="W6:AB6" si="0">C6-C34</f>
        <v>0</v>
      </c>
      <c r="X6" s="291">
        <f t="shared" si="0"/>
        <v>0</v>
      </c>
      <c r="Y6" s="291">
        <f t="shared" si="0"/>
        <v>0</v>
      </c>
      <c r="Z6" s="291">
        <f t="shared" si="0"/>
        <v>0</v>
      </c>
      <c r="AA6" s="291">
        <f t="shared" si="0"/>
        <v>0</v>
      </c>
      <c r="AB6" s="291">
        <f t="shared" si="0"/>
        <v>0</v>
      </c>
      <c r="AC6" s="291">
        <f>I6-I34</f>
        <v>0</v>
      </c>
      <c r="AD6" s="295">
        <f>J6-J34</f>
        <v>0</v>
      </c>
    </row>
    <row r="7" spans="1:40" ht="15" customHeight="1" thickBot="1" x14ac:dyDescent="0.3">
      <c r="A7" s="11" t="s">
        <v>27</v>
      </c>
      <c r="B7" s="19"/>
      <c r="C7" s="19"/>
      <c r="D7" s="19"/>
      <c r="E7" s="19"/>
      <c r="F7" s="43"/>
      <c r="G7" s="19"/>
      <c r="H7" s="19"/>
      <c r="I7" s="19"/>
      <c r="J7" s="12">
        <f t="shared" ref="J7:J9" si="1">SUM(B7:H7)</f>
        <v>0</v>
      </c>
      <c r="T7" s="295">
        <f t="shared" ref="T7:T9" si="2">SUM(B7:I7)-J7</f>
        <v>0</v>
      </c>
      <c r="W7" s="290"/>
      <c r="X7" s="290"/>
      <c r="Y7" s="290"/>
      <c r="Z7" s="290"/>
      <c r="AA7" s="290"/>
      <c r="AB7" s="290"/>
      <c r="AC7" s="290"/>
    </row>
    <row r="8" spans="1:40" ht="15" customHeight="1" thickBot="1" x14ac:dyDescent="0.3">
      <c r="A8" s="11" t="s">
        <v>28</v>
      </c>
      <c r="B8" s="19"/>
      <c r="C8" s="19"/>
      <c r="D8" s="19"/>
      <c r="E8" s="19"/>
      <c r="F8" s="43"/>
      <c r="G8" s="19"/>
      <c r="H8" s="19"/>
      <c r="I8" s="19"/>
      <c r="J8" s="12">
        <f t="shared" si="1"/>
        <v>0</v>
      </c>
      <c r="T8" s="295">
        <f t="shared" si="2"/>
        <v>0</v>
      </c>
      <c r="W8" s="290"/>
      <c r="X8" s="290"/>
      <c r="Y8" s="290"/>
      <c r="Z8" s="290"/>
      <c r="AA8" s="290"/>
      <c r="AB8" s="290"/>
      <c r="AC8" s="290"/>
    </row>
    <row r="9" spans="1:40" ht="15" customHeight="1" thickBot="1" x14ac:dyDescent="0.3">
      <c r="A9" s="11" t="s">
        <v>29</v>
      </c>
      <c r="B9" s="19"/>
      <c r="C9" s="19"/>
      <c r="D9" s="19"/>
      <c r="E9" s="19"/>
      <c r="F9" s="43"/>
      <c r="G9" s="19"/>
      <c r="H9" s="19"/>
      <c r="I9" s="19"/>
      <c r="J9" s="12">
        <f t="shared" si="1"/>
        <v>0</v>
      </c>
      <c r="T9" s="295">
        <f t="shared" si="2"/>
        <v>0</v>
      </c>
      <c r="W9" s="290"/>
      <c r="X9" s="290"/>
      <c r="Y9" s="290"/>
      <c r="Z9" s="290"/>
      <c r="AA9" s="290"/>
      <c r="AB9" s="290"/>
      <c r="AC9" s="290"/>
    </row>
    <row r="10" spans="1:40" ht="15" customHeight="1" thickBot="1" x14ac:dyDescent="0.3">
      <c r="A10" s="22" t="s">
        <v>30</v>
      </c>
      <c r="B10" s="23">
        <f>B6+B7-B8+B9</f>
        <v>0</v>
      </c>
      <c r="C10" s="23">
        <f>C6+C7-C8+C9</f>
        <v>0</v>
      </c>
      <c r="D10" s="23">
        <f>D6+D7-D8+D9</f>
        <v>0</v>
      </c>
      <c r="E10" s="23">
        <f t="shared" ref="E10:H10" si="3">E6+E7-E8+E9</f>
        <v>0</v>
      </c>
      <c r="F10" s="23">
        <f t="shared" si="3"/>
        <v>0</v>
      </c>
      <c r="G10" s="23">
        <f t="shared" si="3"/>
        <v>0</v>
      </c>
      <c r="H10" s="23">
        <f t="shared" si="3"/>
        <v>0</v>
      </c>
      <c r="I10" s="23">
        <f>I6+I7-I8+I9</f>
        <v>0</v>
      </c>
      <c r="J10" s="14">
        <f>J6+J7-J8+J9</f>
        <v>0</v>
      </c>
      <c r="L10" s="292">
        <f>B6+B7-B8+B9-B10</f>
        <v>0</v>
      </c>
      <c r="M10" s="291">
        <f t="shared" ref="M10:T10" si="4">C6+C7-C8+C9-C10</f>
        <v>0</v>
      </c>
      <c r="N10" s="291">
        <f t="shared" si="4"/>
        <v>0</v>
      </c>
      <c r="O10" s="291">
        <f t="shared" si="4"/>
        <v>0</v>
      </c>
      <c r="P10" s="291">
        <f t="shared" si="4"/>
        <v>0</v>
      </c>
      <c r="Q10" s="291">
        <f t="shared" si="4"/>
        <v>0</v>
      </c>
      <c r="R10" s="291">
        <f t="shared" si="4"/>
        <v>0</v>
      </c>
      <c r="S10" s="291">
        <f t="shared" si="4"/>
        <v>0</v>
      </c>
      <c r="T10" s="291">
        <f t="shared" si="4"/>
        <v>0</v>
      </c>
      <c r="W10" s="290"/>
      <c r="X10" s="290"/>
      <c r="Y10" s="290"/>
      <c r="Z10" s="290"/>
      <c r="AA10" s="290"/>
      <c r="AB10" s="290"/>
      <c r="AC10" s="290"/>
      <c r="AF10" s="292">
        <f>B10-'BS old'!$D$31</f>
        <v>0</v>
      </c>
      <c r="AG10" s="291">
        <f>C10-'BS old'!$D$32</f>
        <v>0</v>
      </c>
      <c r="AH10" s="291">
        <f>D10-'BS old'!$D$33</f>
        <v>0</v>
      </c>
      <c r="AI10" s="291">
        <f>E10-'BS old'!$D$34</f>
        <v>0</v>
      </c>
      <c r="AJ10" s="291">
        <f>F10-'BS old'!$D$35</f>
        <v>0</v>
      </c>
      <c r="AK10" s="291">
        <f>G10-'BS old'!$D$36</f>
        <v>0</v>
      </c>
      <c r="AL10" s="291">
        <f>H10-'BS old'!$D$37</f>
        <v>0</v>
      </c>
      <c r="AM10" s="291">
        <f>I10-'BS old'!$D$38</f>
        <v>0</v>
      </c>
      <c r="AN10" s="295">
        <f>J10-'BS old'!$D$30</f>
        <v>0</v>
      </c>
    </row>
    <row r="11" spans="1:40" ht="15" customHeight="1" thickTop="1" thickBot="1" x14ac:dyDescent="0.3">
      <c r="A11" s="38" t="s">
        <v>31</v>
      </c>
      <c r="B11" s="39"/>
      <c r="C11" s="39"/>
      <c r="D11" s="39"/>
      <c r="E11" s="39"/>
      <c r="F11" s="39"/>
      <c r="G11" s="39"/>
      <c r="H11" s="39"/>
      <c r="I11" s="39"/>
      <c r="J11" s="40"/>
      <c r="L11" s="289"/>
      <c r="T11" s="295"/>
      <c r="W11" s="290"/>
      <c r="X11" s="290"/>
      <c r="Y11" s="290"/>
      <c r="Z11" s="290"/>
      <c r="AA11" s="290"/>
      <c r="AB11" s="290"/>
      <c r="AC11" s="290"/>
    </row>
    <row r="12" spans="1:40" ht="15" customHeight="1" thickTop="1" thickBot="1" x14ac:dyDescent="0.3">
      <c r="A12" s="41" t="s">
        <v>32</v>
      </c>
      <c r="B12" s="19"/>
      <c r="C12" s="19"/>
      <c r="D12" s="19"/>
      <c r="E12" s="19"/>
      <c r="F12" s="19"/>
      <c r="G12" s="19"/>
      <c r="H12" s="19"/>
      <c r="I12" s="19"/>
      <c r="J12" s="12">
        <f>SUM(B12:H12)</f>
        <v>0</v>
      </c>
      <c r="L12" s="289"/>
      <c r="T12" s="295">
        <f t="shared" ref="T12:T14" si="5">SUM(B12:I12)-J12</f>
        <v>0</v>
      </c>
      <c r="V12" s="291">
        <f>B12-B39</f>
        <v>0</v>
      </c>
      <c r="W12" s="291">
        <f t="shared" ref="W12:AB12" si="6">C12-C39</f>
        <v>0</v>
      </c>
      <c r="X12" s="291">
        <f t="shared" si="6"/>
        <v>0</v>
      </c>
      <c r="Y12" s="291">
        <f t="shared" si="6"/>
        <v>0</v>
      </c>
      <c r="Z12" s="291">
        <f>F12-F39</f>
        <v>0</v>
      </c>
      <c r="AA12" s="291">
        <f t="shared" si="6"/>
        <v>0</v>
      </c>
      <c r="AB12" s="291">
        <f t="shared" si="6"/>
        <v>0</v>
      </c>
      <c r="AC12" s="291">
        <f>I12-I39</f>
        <v>0</v>
      </c>
      <c r="AD12" s="295">
        <f>J12-J39</f>
        <v>0</v>
      </c>
    </row>
    <row r="13" spans="1:40" ht="15" customHeight="1" thickBot="1" x14ac:dyDescent="0.3">
      <c r="A13" s="11" t="s">
        <v>27</v>
      </c>
      <c r="B13" s="19"/>
      <c r="C13" s="19"/>
      <c r="D13" s="19"/>
      <c r="E13" s="19"/>
      <c r="F13" s="19"/>
      <c r="G13" s="19"/>
      <c r="H13" s="19"/>
      <c r="I13" s="19"/>
      <c r="J13" s="12">
        <f t="shared" ref="J13:J14" si="7">SUM(B13:H13)</f>
        <v>0</v>
      </c>
      <c r="L13" s="289"/>
      <c r="T13" s="295">
        <f t="shared" si="5"/>
        <v>0</v>
      </c>
      <c r="W13" s="290"/>
      <c r="X13" s="290"/>
      <c r="Y13" s="290"/>
      <c r="Z13" s="290"/>
      <c r="AA13" s="290"/>
      <c r="AB13" s="290"/>
      <c r="AC13" s="290"/>
    </row>
    <row r="14" spans="1:40" ht="15" customHeight="1" thickBot="1" x14ac:dyDescent="0.3">
      <c r="A14" s="11" t="s">
        <v>28</v>
      </c>
      <c r="B14" s="19"/>
      <c r="C14" s="19"/>
      <c r="D14" s="19"/>
      <c r="E14" s="19"/>
      <c r="F14" s="19"/>
      <c r="G14" s="19"/>
      <c r="H14" s="19"/>
      <c r="I14" s="19"/>
      <c r="J14" s="12">
        <f t="shared" si="7"/>
        <v>0</v>
      </c>
      <c r="L14" s="289"/>
      <c r="T14" s="295">
        <f t="shared" si="5"/>
        <v>0</v>
      </c>
      <c r="W14" s="290"/>
      <c r="X14" s="290"/>
      <c r="Y14" s="290"/>
      <c r="Z14" s="290"/>
      <c r="AA14" s="290"/>
      <c r="AB14" s="290"/>
      <c r="AC14" s="290"/>
      <c r="AF14" s="297" t="s">
        <v>949</v>
      </c>
    </row>
    <row r="15" spans="1:40" ht="15" customHeight="1" thickBot="1" x14ac:dyDescent="0.3">
      <c r="A15" s="22" t="s">
        <v>30</v>
      </c>
      <c r="B15" s="23">
        <f>B12+B13-B14</f>
        <v>0</v>
      </c>
      <c r="C15" s="23">
        <f>C12+C13-C14</f>
        <v>0</v>
      </c>
      <c r="D15" s="23">
        <f t="shared" ref="D15:I15" si="8">D12+D13-D14</f>
        <v>0</v>
      </c>
      <c r="E15" s="23">
        <f t="shared" si="8"/>
        <v>0</v>
      </c>
      <c r="F15" s="23">
        <f t="shared" si="8"/>
        <v>0</v>
      </c>
      <c r="G15" s="23">
        <f>G12+G13-G14</f>
        <v>0</v>
      </c>
      <c r="H15" s="23">
        <f t="shared" si="8"/>
        <v>0</v>
      </c>
      <c r="I15" s="23">
        <f t="shared" si="8"/>
        <v>0</v>
      </c>
      <c r="J15" s="14">
        <f>J12+J13-J14</f>
        <v>0</v>
      </c>
      <c r="L15" s="292">
        <f>B12+B13-B14-B15</f>
        <v>0</v>
      </c>
      <c r="M15" s="291">
        <f t="shared" ref="M15:T15" si="9">C12+C13-C14-C15</f>
        <v>0</v>
      </c>
      <c r="N15" s="291">
        <f t="shared" si="9"/>
        <v>0</v>
      </c>
      <c r="O15" s="291">
        <f t="shared" si="9"/>
        <v>0</v>
      </c>
      <c r="P15" s="291">
        <f t="shared" si="9"/>
        <v>0</v>
      </c>
      <c r="Q15" s="291">
        <f t="shared" si="9"/>
        <v>0</v>
      </c>
      <c r="R15" s="291">
        <f t="shared" si="9"/>
        <v>0</v>
      </c>
      <c r="S15" s="291">
        <f t="shared" si="9"/>
        <v>0</v>
      </c>
      <c r="T15" s="291">
        <f t="shared" si="9"/>
        <v>0</v>
      </c>
      <c r="W15" s="290"/>
      <c r="X15" s="290"/>
      <c r="Y15" s="290"/>
      <c r="Z15" s="290"/>
      <c r="AA15" s="290"/>
      <c r="AB15" s="290"/>
      <c r="AC15" s="290"/>
      <c r="AF15" s="292">
        <f>B15+B20-'BS old'!$E$31</f>
        <v>0</v>
      </c>
      <c r="AG15" s="291">
        <f>C15+C20-'BS old'!$E$32</f>
        <v>0</v>
      </c>
      <c r="AH15" s="291">
        <f>D15+D20-'BS old'!$E$33</f>
        <v>0</v>
      </c>
      <c r="AI15" s="291">
        <f>E15+E20-'BS old'!$E$34</f>
        <v>0</v>
      </c>
      <c r="AJ15" s="291">
        <f>F15+F20-'BS old'!$E$35</f>
        <v>0</v>
      </c>
      <c r="AK15" s="291">
        <f>G15+G20-'BS old'!$E$36</f>
        <v>0</v>
      </c>
      <c r="AL15" s="291">
        <f>H15+H20-'BS old'!$E$37</f>
        <v>0</v>
      </c>
      <c r="AM15" s="291">
        <f>I15+I20-'BS old'!$E$38</f>
        <v>0</v>
      </c>
      <c r="AN15" s="295">
        <f>J15+J20-'BS old'!$E$30</f>
        <v>0</v>
      </c>
    </row>
    <row r="16" spans="1:40" ht="15" customHeight="1" thickTop="1" thickBot="1" x14ac:dyDescent="0.3">
      <c r="A16" s="38" t="s">
        <v>33</v>
      </c>
      <c r="B16" s="39"/>
      <c r="C16" s="39"/>
      <c r="D16" s="39"/>
      <c r="E16" s="39"/>
      <c r="F16" s="39"/>
      <c r="G16" s="39"/>
      <c r="H16" s="39"/>
      <c r="I16" s="39"/>
      <c r="J16" s="40"/>
      <c r="L16" s="289"/>
      <c r="T16" s="295"/>
      <c r="W16" s="290"/>
      <c r="X16" s="290"/>
      <c r="Y16" s="290"/>
      <c r="Z16" s="290"/>
      <c r="AA16" s="290"/>
      <c r="AB16" s="290"/>
      <c r="AC16" s="290"/>
      <c r="AG16" s="290"/>
      <c r="AH16" s="290"/>
      <c r="AI16" s="290"/>
      <c r="AJ16" s="290"/>
      <c r="AK16" s="290"/>
      <c r="AL16" s="290"/>
    </row>
    <row r="17" spans="1:40" ht="15" customHeight="1" thickTop="1" thickBot="1" x14ac:dyDescent="0.3">
      <c r="A17" s="41" t="s">
        <v>32</v>
      </c>
      <c r="B17" s="19"/>
      <c r="C17" s="19"/>
      <c r="D17" s="19"/>
      <c r="E17" s="19"/>
      <c r="F17" s="19"/>
      <c r="G17" s="19"/>
      <c r="H17" s="19"/>
      <c r="I17" s="19"/>
      <c r="J17" s="12">
        <f>SUM(B17:H17)</f>
        <v>0</v>
      </c>
      <c r="L17" s="289"/>
      <c r="T17" s="295">
        <f t="shared" ref="T17:T19" si="10">SUM(B17:I17)-J17</f>
        <v>0</v>
      </c>
      <c r="V17" s="291">
        <f>B17-B44</f>
        <v>0</v>
      </c>
      <c r="W17" s="291">
        <f t="shared" ref="W17:AB17" si="11">C17-C44</f>
        <v>0</v>
      </c>
      <c r="X17" s="291">
        <f t="shared" si="11"/>
        <v>0</v>
      </c>
      <c r="Y17" s="291">
        <f t="shared" si="11"/>
        <v>0</v>
      </c>
      <c r="Z17" s="291">
        <f t="shared" si="11"/>
        <v>0</v>
      </c>
      <c r="AA17" s="291">
        <f t="shared" si="11"/>
        <v>0</v>
      </c>
      <c r="AB17" s="291">
        <f t="shared" si="11"/>
        <v>0</v>
      </c>
      <c r="AC17" s="291">
        <f>I17-I44</f>
        <v>0</v>
      </c>
      <c r="AD17" s="295">
        <f>J17-J44</f>
        <v>0</v>
      </c>
      <c r="AG17" s="290"/>
      <c r="AH17" s="290"/>
      <c r="AI17" s="290"/>
      <c r="AJ17" s="290"/>
      <c r="AK17" s="290"/>
      <c r="AL17" s="290"/>
    </row>
    <row r="18" spans="1:40" ht="15" customHeight="1" thickBot="1" x14ac:dyDescent="0.3">
      <c r="A18" s="11" t="s">
        <v>27</v>
      </c>
      <c r="B18" s="19"/>
      <c r="C18" s="19"/>
      <c r="D18" s="19"/>
      <c r="E18" s="19"/>
      <c r="F18" s="19"/>
      <c r="G18" s="19"/>
      <c r="H18" s="19"/>
      <c r="I18" s="19"/>
      <c r="J18" s="12">
        <f t="shared" ref="J18:J19" si="12">SUM(B18:H18)</f>
        <v>0</v>
      </c>
      <c r="L18" s="289"/>
      <c r="T18" s="295">
        <f t="shared" si="10"/>
        <v>0</v>
      </c>
      <c r="W18" s="290"/>
      <c r="X18" s="290"/>
      <c r="Y18" s="290"/>
      <c r="Z18" s="290"/>
      <c r="AA18" s="290"/>
      <c r="AB18" s="290"/>
      <c r="AC18" s="290"/>
      <c r="AG18" s="290"/>
      <c r="AH18" s="290"/>
      <c r="AI18" s="290"/>
      <c r="AJ18" s="290"/>
      <c r="AK18" s="290"/>
      <c r="AL18" s="290"/>
    </row>
    <row r="19" spans="1:40" ht="15" customHeight="1" thickBot="1" x14ac:dyDescent="0.3">
      <c r="A19" s="11" t="s">
        <v>28</v>
      </c>
      <c r="B19" s="19"/>
      <c r="C19" s="19"/>
      <c r="D19" s="19"/>
      <c r="E19" s="19"/>
      <c r="F19" s="19"/>
      <c r="G19" s="19"/>
      <c r="H19" s="19"/>
      <c r="I19" s="19"/>
      <c r="J19" s="12">
        <f t="shared" si="12"/>
        <v>0</v>
      </c>
      <c r="L19" s="289"/>
      <c r="T19" s="295">
        <f t="shared" si="10"/>
        <v>0</v>
      </c>
      <c r="W19" s="290"/>
      <c r="X19" s="290"/>
      <c r="Y19" s="290"/>
      <c r="Z19" s="290"/>
      <c r="AA19" s="290"/>
      <c r="AB19" s="290"/>
      <c r="AC19" s="290"/>
      <c r="AG19" s="290"/>
      <c r="AH19" s="290"/>
      <c r="AI19" s="290"/>
      <c r="AJ19" s="290"/>
      <c r="AK19" s="290"/>
      <c r="AL19" s="290"/>
    </row>
    <row r="20" spans="1:40" ht="15" customHeight="1" thickBot="1" x14ac:dyDescent="0.3">
      <c r="A20" s="22" t="s">
        <v>30</v>
      </c>
      <c r="B20" s="23">
        <f>B17+B18-B19</f>
        <v>0</v>
      </c>
      <c r="C20" s="23">
        <f>C17+C18-C19</f>
        <v>0</v>
      </c>
      <c r="D20" s="23">
        <f t="shared" ref="D20" si="13">D17+D18-D19</f>
        <v>0</v>
      </c>
      <c r="E20" s="23">
        <f t="shared" ref="E20" si="14">E17+E18-E19</f>
        <v>0</v>
      </c>
      <c r="F20" s="23">
        <f t="shared" ref="F20" si="15">F17+F18-F19</f>
        <v>0</v>
      </c>
      <c r="G20" s="23">
        <f t="shared" ref="G20" si="16">G17+G18-G19</f>
        <v>0</v>
      </c>
      <c r="H20" s="23">
        <f t="shared" ref="H20" si="17">H17+H18-H19</f>
        <v>0</v>
      </c>
      <c r="I20" s="23">
        <f t="shared" ref="I20" si="18">I17+I18-I19</f>
        <v>0</v>
      </c>
      <c r="J20" s="14">
        <f>J17+J18-J19</f>
        <v>0</v>
      </c>
      <c r="L20" s="292">
        <f>B17+B18-B19-B20</f>
        <v>0</v>
      </c>
      <c r="M20" s="291">
        <f t="shared" ref="M20:T20" si="19">C17+C18-C19-C20</f>
        <v>0</v>
      </c>
      <c r="N20" s="291">
        <f t="shared" si="19"/>
        <v>0</v>
      </c>
      <c r="O20" s="291">
        <f t="shared" si="19"/>
        <v>0</v>
      </c>
      <c r="P20" s="291">
        <f t="shared" si="19"/>
        <v>0</v>
      </c>
      <c r="Q20" s="291">
        <f t="shared" si="19"/>
        <v>0</v>
      </c>
      <c r="R20" s="291">
        <f t="shared" si="19"/>
        <v>0</v>
      </c>
      <c r="S20" s="291">
        <f t="shared" si="19"/>
        <v>0</v>
      </c>
      <c r="T20" s="291">
        <f t="shared" si="19"/>
        <v>0</v>
      </c>
      <c r="W20" s="290"/>
      <c r="X20" s="290"/>
      <c r="Y20" s="290"/>
      <c r="Z20" s="290"/>
      <c r="AA20" s="290"/>
      <c r="AB20" s="290"/>
      <c r="AC20" s="290"/>
      <c r="AG20" s="290"/>
      <c r="AH20" s="290"/>
      <c r="AI20" s="290"/>
      <c r="AJ20" s="290"/>
      <c r="AK20" s="290"/>
      <c r="AL20" s="290"/>
    </row>
    <row r="21" spans="1:40" ht="15" customHeight="1" thickTop="1" thickBot="1" x14ac:dyDescent="0.3">
      <c r="A21" s="38" t="s">
        <v>34</v>
      </c>
      <c r="B21" s="39"/>
      <c r="C21" s="39"/>
      <c r="D21" s="39"/>
      <c r="E21" s="39"/>
      <c r="F21" s="39"/>
      <c r="G21" s="39"/>
      <c r="H21" s="39"/>
      <c r="I21" s="39"/>
      <c r="J21" s="40"/>
      <c r="L21" s="289"/>
      <c r="T21" s="295"/>
      <c r="W21" s="290"/>
      <c r="X21" s="290"/>
      <c r="Y21" s="290"/>
      <c r="Z21" s="290"/>
      <c r="AA21" s="290"/>
      <c r="AB21" s="290"/>
      <c r="AC21" s="290"/>
      <c r="AG21" s="290"/>
      <c r="AH21" s="290"/>
      <c r="AI21" s="290"/>
      <c r="AJ21" s="290"/>
      <c r="AK21" s="290"/>
      <c r="AL21" s="290"/>
    </row>
    <row r="22" spans="1:40" ht="15" customHeight="1" thickTop="1" thickBot="1" x14ac:dyDescent="0.3">
      <c r="A22" s="41" t="s">
        <v>32</v>
      </c>
      <c r="B22" s="19">
        <f>B6-B12-B17</f>
        <v>0</v>
      </c>
      <c r="C22" s="19">
        <f t="shared" ref="C22:J22" si="20">C6-C12-C17</f>
        <v>0</v>
      </c>
      <c r="D22" s="19">
        <f t="shared" si="20"/>
        <v>0</v>
      </c>
      <c r="E22" s="19">
        <f t="shared" si="20"/>
        <v>0</v>
      </c>
      <c r="F22" s="19">
        <f t="shared" si="20"/>
        <v>0</v>
      </c>
      <c r="G22" s="19">
        <f t="shared" si="20"/>
        <v>0</v>
      </c>
      <c r="H22" s="19">
        <f t="shared" si="20"/>
        <v>0</v>
      </c>
      <c r="I22" s="19">
        <f t="shared" si="20"/>
        <v>0</v>
      </c>
      <c r="J22" s="12">
        <f t="shared" si="20"/>
        <v>0</v>
      </c>
      <c r="L22" s="292">
        <f>B6-B12-B17-B22</f>
        <v>0</v>
      </c>
      <c r="M22" s="291">
        <f t="shared" ref="M22:S22" si="21">C6-C12-C17-C22</f>
        <v>0</v>
      </c>
      <c r="N22" s="291">
        <f t="shared" si="21"/>
        <v>0</v>
      </c>
      <c r="O22" s="291">
        <f t="shared" si="21"/>
        <v>0</v>
      </c>
      <c r="P22" s="291">
        <f t="shared" si="21"/>
        <v>0</v>
      </c>
      <c r="Q22" s="291">
        <f t="shared" si="21"/>
        <v>0</v>
      </c>
      <c r="R22" s="291">
        <f t="shared" si="21"/>
        <v>0</v>
      </c>
      <c r="S22" s="291">
        <f t="shared" si="21"/>
        <v>0</v>
      </c>
      <c r="T22" s="295">
        <f t="shared" ref="T22:T23" si="22">SUM(B22:I22)-J22</f>
        <v>0</v>
      </c>
      <c r="V22" s="291">
        <f>B22-B47</f>
        <v>0</v>
      </c>
      <c r="W22" s="291">
        <f t="shared" ref="W22:AB22" si="23">C22-C47</f>
        <v>0</v>
      </c>
      <c r="X22" s="291">
        <f t="shared" si="23"/>
        <v>0</v>
      </c>
      <c r="Y22" s="291">
        <f t="shared" si="23"/>
        <v>0</v>
      </c>
      <c r="Z22" s="291">
        <f t="shared" si="23"/>
        <v>0</v>
      </c>
      <c r="AA22" s="291">
        <f t="shared" si="23"/>
        <v>0</v>
      </c>
      <c r="AB22" s="291">
        <f t="shared" si="23"/>
        <v>0</v>
      </c>
      <c r="AC22" s="291">
        <f>I22-I47</f>
        <v>0</v>
      </c>
      <c r="AD22" s="295">
        <f>J22-J47</f>
        <v>0</v>
      </c>
      <c r="AG22" s="290"/>
      <c r="AH22" s="290"/>
      <c r="AI22" s="290"/>
      <c r="AJ22" s="290"/>
      <c r="AK22" s="290"/>
      <c r="AL22" s="290"/>
    </row>
    <row r="23" spans="1:40" ht="15" customHeight="1" thickBot="1" x14ac:dyDescent="0.3">
      <c r="A23" s="22" t="s">
        <v>30</v>
      </c>
      <c r="B23" s="23">
        <f>B10-B15-B20</f>
        <v>0</v>
      </c>
      <c r="C23" s="23">
        <f t="shared" ref="C23:J23" si="24">C10-C15-C20</f>
        <v>0</v>
      </c>
      <c r="D23" s="23">
        <f t="shared" si="24"/>
        <v>0</v>
      </c>
      <c r="E23" s="23">
        <f t="shared" si="24"/>
        <v>0</v>
      </c>
      <c r="F23" s="23">
        <f t="shared" si="24"/>
        <v>0</v>
      </c>
      <c r="G23" s="23">
        <f t="shared" si="24"/>
        <v>0</v>
      </c>
      <c r="H23" s="23">
        <f t="shared" si="24"/>
        <v>0</v>
      </c>
      <c r="I23" s="23">
        <f t="shared" si="24"/>
        <v>0</v>
      </c>
      <c r="J23" s="14">
        <f t="shared" si="24"/>
        <v>0</v>
      </c>
      <c r="L23" s="292">
        <f>B10-B15-B20-B23</f>
        <v>0</v>
      </c>
      <c r="M23" s="291">
        <f t="shared" ref="M23:S23" si="25">C10-C15-C20-C23</f>
        <v>0</v>
      </c>
      <c r="N23" s="291">
        <f t="shared" si="25"/>
        <v>0</v>
      </c>
      <c r="O23" s="291">
        <f t="shared" si="25"/>
        <v>0</v>
      </c>
      <c r="P23" s="291">
        <f t="shared" si="25"/>
        <v>0</v>
      </c>
      <c r="Q23" s="291">
        <f t="shared" si="25"/>
        <v>0</v>
      </c>
      <c r="R23" s="291">
        <f t="shared" si="25"/>
        <v>0</v>
      </c>
      <c r="S23" s="291">
        <f t="shared" si="25"/>
        <v>0</v>
      </c>
      <c r="T23" s="295">
        <f t="shared" si="22"/>
        <v>0</v>
      </c>
      <c r="AF23" s="292">
        <f>B23-'BS old'!$F$31</f>
        <v>0</v>
      </c>
      <c r="AG23" s="291">
        <f>C23-'BS old'!$F$32</f>
        <v>0</v>
      </c>
      <c r="AH23" s="291">
        <f>D23-'BS old'!$F$33</f>
        <v>0</v>
      </c>
      <c r="AI23" s="291">
        <f>E23-'BS old'!$F$34</f>
        <v>0</v>
      </c>
      <c r="AJ23" s="291">
        <f>F23-'BS old'!$F$35</f>
        <v>0</v>
      </c>
      <c r="AK23" s="291">
        <f>G23-'BS old'!$F$36</f>
        <v>0</v>
      </c>
      <c r="AL23" s="291">
        <f>H23-'BS old'!$F$37</f>
        <v>0</v>
      </c>
      <c r="AM23" s="291">
        <f>I23-'BS old'!$F$38</f>
        <v>0</v>
      </c>
      <c r="AN23" s="295">
        <f>J23-'BS old'!$F$30</f>
        <v>0</v>
      </c>
    </row>
    <row r="24" spans="1:40" ht="15.75" thickTop="1" x14ac:dyDescent="0.25">
      <c r="A24" s="17"/>
      <c r="B24" s="17"/>
      <c r="C24" s="17"/>
      <c r="D24" s="17"/>
      <c r="E24" s="17"/>
      <c r="F24" s="17"/>
      <c r="G24" s="17"/>
      <c r="H24" s="17"/>
      <c r="I24" s="17"/>
      <c r="J24" s="17"/>
    </row>
    <row r="25" spans="1:40" x14ac:dyDescent="0.25">
      <c r="A25" s="17"/>
      <c r="B25" s="17"/>
      <c r="C25" s="17"/>
      <c r="D25" s="17"/>
      <c r="E25" s="17"/>
      <c r="F25" s="17"/>
      <c r="G25" s="17"/>
      <c r="H25" s="17"/>
      <c r="I25" s="17"/>
      <c r="J25" s="17"/>
    </row>
    <row r="26" spans="1:40" ht="15.75" thickBot="1" x14ac:dyDescent="0.3">
      <c r="A26" s="17" t="s">
        <v>15</v>
      </c>
      <c r="B26" s="17"/>
      <c r="C26" s="17"/>
      <c r="D26" s="17"/>
      <c r="E26" s="17"/>
      <c r="F26" s="17"/>
      <c r="G26" s="17"/>
      <c r="H26" s="17"/>
      <c r="I26" s="17"/>
      <c r="J26" s="17"/>
    </row>
    <row r="27" spans="1:40" ht="16.5" thickTop="1" thickBot="1" x14ac:dyDescent="0.3">
      <c r="A27" s="935" t="s">
        <v>55</v>
      </c>
      <c r="B27" s="937" t="s">
        <v>3</v>
      </c>
      <c r="C27" s="943"/>
      <c r="D27" s="943"/>
      <c r="E27" s="943"/>
      <c r="F27" s="943"/>
      <c r="G27" s="943"/>
      <c r="H27" s="943"/>
      <c r="I27" s="943"/>
      <c r="J27" s="938"/>
      <c r="K27" s="298"/>
    </row>
    <row r="28" spans="1:40" ht="60.75" customHeight="1" thickTop="1" thickBot="1" x14ac:dyDescent="0.3">
      <c r="A28" s="942"/>
      <c r="B28" s="133" t="s">
        <v>51</v>
      </c>
      <c r="C28" s="134" t="s">
        <v>459</v>
      </c>
      <c r="D28" s="133" t="s">
        <v>52</v>
      </c>
      <c r="E28" s="134" t="s">
        <v>458</v>
      </c>
      <c r="F28" s="133" t="s">
        <v>53</v>
      </c>
      <c r="G28" s="133" t="s">
        <v>54</v>
      </c>
      <c r="H28" s="134" t="s">
        <v>410</v>
      </c>
      <c r="I28" s="133" t="s">
        <v>411</v>
      </c>
      <c r="J28" s="133" t="s">
        <v>14</v>
      </c>
    </row>
    <row r="29" spans="1:40" ht="15" customHeight="1" thickTop="1" thickBot="1" x14ac:dyDescent="0.3">
      <c r="A29" s="38" t="s">
        <v>25</v>
      </c>
      <c r="B29" s="39"/>
      <c r="C29" s="39"/>
      <c r="D29" s="39"/>
      <c r="E29" s="39"/>
      <c r="F29" s="39"/>
      <c r="G29" s="39"/>
      <c r="H29" s="39"/>
      <c r="I29" s="39"/>
      <c r="J29" s="40"/>
      <c r="K29" s="298"/>
    </row>
    <row r="30" spans="1:40" ht="15" customHeight="1" thickTop="1" thickBot="1" x14ac:dyDescent="0.3">
      <c r="A30" s="41" t="s">
        <v>26</v>
      </c>
      <c r="B30" s="19"/>
      <c r="C30" s="19"/>
      <c r="D30" s="19"/>
      <c r="E30" s="19"/>
      <c r="F30" s="42"/>
      <c r="G30" s="19"/>
      <c r="H30" s="19"/>
      <c r="I30" s="19"/>
      <c r="J30" s="12">
        <f>SUM(B30:H30)</f>
        <v>0</v>
      </c>
      <c r="T30" s="295">
        <f>SUM(B30:I30)-J30</f>
        <v>0</v>
      </c>
    </row>
    <row r="31" spans="1:40" ht="15" customHeight="1" thickBot="1" x14ac:dyDescent="0.3">
      <c r="A31" s="11" t="s">
        <v>27</v>
      </c>
      <c r="B31" s="19"/>
      <c r="C31" s="19"/>
      <c r="D31" s="19"/>
      <c r="E31" s="19"/>
      <c r="F31" s="43"/>
      <c r="G31" s="19"/>
      <c r="H31" s="19"/>
      <c r="I31" s="19"/>
      <c r="J31" s="12">
        <f t="shared" ref="J31:J33" si="26">SUM(B31:H31)</f>
        <v>0</v>
      </c>
      <c r="T31" s="295">
        <f t="shared" ref="T31:T33" si="27">SUM(B31:I31)-J31</f>
        <v>0</v>
      </c>
    </row>
    <row r="32" spans="1:40" ht="15" customHeight="1" thickBot="1" x14ac:dyDescent="0.3">
      <c r="A32" s="11" t="s">
        <v>28</v>
      </c>
      <c r="B32" s="19"/>
      <c r="C32" s="19"/>
      <c r="D32" s="19"/>
      <c r="E32" s="19"/>
      <c r="F32" s="43"/>
      <c r="G32" s="19"/>
      <c r="H32" s="19"/>
      <c r="I32" s="19"/>
      <c r="J32" s="12">
        <f t="shared" si="26"/>
        <v>0</v>
      </c>
      <c r="T32" s="295">
        <f t="shared" si="27"/>
        <v>0</v>
      </c>
    </row>
    <row r="33" spans="1:40" ht="15" customHeight="1" thickBot="1" x14ac:dyDescent="0.3">
      <c r="A33" s="11" t="s">
        <v>29</v>
      </c>
      <c r="B33" s="19"/>
      <c r="C33" s="19"/>
      <c r="D33" s="19"/>
      <c r="E33" s="19"/>
      <c r="F33" s="43"/>
      <c r="G33" s="19"/>
      <c r="H33" s="19"/>
      <c r="I33" s="19"/>
      <c r="J33" s="12">
        <f t="shared" si="26"/>
        <v>0</v>
      </c>
      <c r="T33" s="295">
        <f t="shared" si="27"/>
        <v>0</v>
      </c>
    </row>
    <row r="34" spans="1:40" ht="15" customHeight="1" thickBot="1" x14ac:dyDescent="0.3">
      <c r="A34" s="22" t="s">
        <v>30</v>
      </c>
      <c r="B34" s="23">
        <f>B30+B31-B32+B33</f>
        <v>0</v>
      </c>
      <c r="C34" s="23">
        <f>C30+C31-C32+C33</f>
        <v>0</v>
      </c>
      <c r="D34" s="23">
        <f>D30+D31-D32+D33</f>
        <v>0</v>
      </c>
      <c r="E34" s="23">
        <f t="shared" ref="E34:H34" si="28">E30+E31-E32+E33</f>
        <v>0</v>
      </c>
      <c r="F34" s="23">
        <f t="shared" si="28"/>
        <v>0</v>
      </c>
      <c r="G34" s="23">
        <f t="shared" si="28"/>
        <v>0</v>
      </c>
      <c r="H34" s="23">
        <f t="shared" si="28"/>
        <v>0</v>
      </c>
      <c r="I34" s="23">
        <f>I30+I31-I32+I33</f>
        <v>0</v>
      </c>
      <c r="J34" s="14">
        <f>J30+J31-J32+J33</f>
        <v>0</v>
      </c>
      <c r="L34" s="292">
        <f>B30+B31-B32+B33-B34</f>
        <v>0</v>
      </c>
      <c r="M34" s="291">
        <f t="shared" ref="M34:T34" si="29">C30+C31-C32+C33-C34</f>
        <v>0</v>
      </c>
      <c r="N34" s="291">
        <f t="shared" si="29"/>
        <v>0</v>
      </c>
      <c r="O34" s="291">
        <f t="shared" si="29"/>
        <v>0</v>
      </c>
      <c r="P34" s="291">
        <f t="shared" si="29"/>
        <v>0</v>
      </c>
      <c r="Q34" s="291">
        <f t="shared" si="29"/>
        <v>0</v>
      </c>
      <c r="R34" s="291">
        <f t="shared" si="29"/>
        <v>0</v>
      </c>
      <c r="S34" s="291">
        <f t="shared" si="29"/>
        <v>0</v>
      </c>
      <c r="T34" s="291">
        <f t="shared" si="29"/>
        <v>0</v>
      </c>
    </row>
    <row r="35" spans="1:40" ht="15" customHeight="1" thickTop="1" thickBot="1" x14ac:dyDescent="0.3">
      <c r="A35" s="38" t="s">
        <v>31</v>
      </c>
      <c r="B35" s="39"/>
      <c r="C35" s="39"/>
      <c r="D35" s="39"/>
      <c r="E35" s="39"/>
      <c r="F35" s="39"/>
      <c r="G35" s="39"/>
      <c r="H35" s="39"/>
      <c r="I35" s="39"/>
      <c r="J35" s="40"/>
      <c r="L35" s="289"/>
      <c r="T35" s="295"/>
    </row>
    <row r="36" spans="1:40" ht="15" customHeight="1" thickTop="1" thickBot="1" x14ac:dyDescent="0.3">
      <c r="A36" s="41" t="s">
        <v>32</v>
      </c>
      <c r="B36" s="19"/>
      <c r="C36" s="19"/>
      <c r="D36" s="19"/>
      <c r="E36" s="19"/>
      <c r="F36" s="19"/>
      <c r="G36" s="19"/>
      <c r="H36" s="19"/>
      <c r="I36" s="19"/>
      <c r="J36" s="12">
        <f>SUM(B36:H36)</f>
        <v>0</v>
      </c>
      <c r="L36" s="289"/>
      <c r="T36" s="295">
        <f t="shared" ref="T36:T38" si="30">SUM(B36:I36)-J36</f>
        <v>0</v>
      </c>
    </row>
    <row r="37" spans="1:40" ht="15" customHeight="1" thickBot="1" x14ac:dyDescent="0.3">
      <c r="A37" s="11" t="s">
        <v>27</v>
      </c>
      <c r="B37" s="19"/>
      <c r="C37" s="19"/>
      <c r="D37" s="19"/>
      <c r="E37" s="19"/>
      <c r="F37" s="19"/>
      <c r="G37" s="19"/>
      <c r="H37" s="19"/>
      <c r="I37" s="19"/>
      <c r="J37" s="12">
        <f t="shared" ref="J37:J38" si="31">SUM(B37:H37)</f>
        <v>0</v>
      </c>
      <c r="L37" s="289"/>
      <c r="T37" s="295">
        <f t="shared" si="30"/>
        <v>0</v>
      </c>
    </row>
    <row r="38" spans="1:40" ht="15" customHeight="1" thickBot="1" x14ac:dyDescent="0.3">
      <c r="A38" s="11" t="s">
        <v>28</v>
      </c>
      <c r="B38" s="19"/>
      <c r="C38" s="19"/>
      <c r="D38" s="19"/>
      <c r="E38" s="19"/>
      <c r="F38" s="19"/>
      <c r="G38" s="19"/>
      <c r="H38" s="19"/>
      <c r="I38" s="19"/>
      <c r="J38" s="12">
        <f t="shared" si="31"/>
        <v>0</v>
      </c>
      <c r="L38" s="289"/>
      <c r="T38" s="295">
        <f t="shared" si="30"/>
        <v>0</v>
      </c>
    </row>
    <row r="39" spans="1:40" ht="15" customHeight="1" thickBot="1" x14ac:dyDescent="0.3">
      <c r="A39" s="22" t="s">
        <v>30</v>
      </c>
      <c r="B39" s="23">
        <f>B36+B37-B38</f>
        <v>0</v>
      </c>
      <c r="C39" s="23">
        <f>C36+C37-C38</f>
        <v>0</v>
      </c>
      <c r="D39" s="23">
        <f t="shared" ref="D39:I39" si="32">D36+D37-D38</f>
        <v>0</v>
      </c>
      <c r="E39" s="23">
        <f t="shared" si="32"/>
        <v>0</v>
      </c>
      <c r="F39" s="23">
        <f t="shared" si="32"/>
        <v>0</v>
      </c>
      <c r="G39" s="23">
        <f t="shared" si="32"/>
        <v>0</v>
      </c>
      <c r="H39" s="23">
        <f t="shared" si="32"/>
        <v>0</v>
      </c>
      <c r="I39" s="23">
        <f t="shared" si="32"/>
        <v>0</v>
      </c>
      <c r="J39" s="14">
        <f>J36+J37-J38</f>
        <v>0</v>
      </c>
      <c r="L39" s="292">
        <f>B36+B37-B38-B39</f>
        <v>0</v>
      </c>
      <c r="M39" s="291">
        <f t="shared" ref="M39:T39" si="33">C36+C37-C38-C39</f>
        <v>0</v>
      </c>
      <c r="N39" s="291">
        <f t="shared" si="33"/>
        <v>0</v>
      </c>
      <c r="O39" s="291">
        <f t="shared" si="33"/>
        <v>0</v>
      </c>
      <c r="P39" s="291">
        <f t="shared" si="33"/>
        <v>0</v>
      </c>
      <c r="Q39" s="291">
        <f t="shared" si="33"/>
        <v>0</v>
      </c>
      <c r="R39" s="291">
        <f t="shared" si="33"/>
        <v>0</v>
      </c>
      <c r="S39" s="291">
        <f t="shared" si="33"/>
        <v>0</v>
      </c>
      <c r="T39" s="291">
        <f t="shared" si="33"/>
        <v>0</v>
      </c>
    </row>
    <row r="40" spans="1:40" ht="15" customHeight="1" thickTop="1" thickBot="1" x14ac:dyDescent="0.3">
      <c r="A40" s="38" t="s">
        <v>33</v>
      </c>
      <c r="B40" s="39"/>
      <c r="C40" s="39"/>
      <c r="D40" s="39"/>
      <c r="E40" s="39"/>
      <c r="F40" s="39"/>
      <c r="G40" s="39"/>
      <c r="H40" s="39"/>
      <c r="I40" s="39"/>
      <c r="J40" s="40"/>
      <c r="L40" s="289"/>
      <c r="T40" s="295"/>
    </row>
    <row r="41" spans="1:40" ht="15" customHeight="1" thickTop="1" thickBot="1" x14ac:dyDescent="0.3">
      <c r="A41" s="41" t="s">
        <v>32</v>
      </c>
      <c r="B41" s="19"/>
      <c r="C41" s="19"/>
      <c r="D41" s="19"/>
      <c r="E41" s="19"/>
      <c r="F41" s="19"/>
      <c r="G41" s="19"/>
      <c r="H41" s="19"/>
      <c r="I41" s="19"/>
      <c r="J41" s="12">
        <f>SUM(B41:H41)</f>
        <v>0</v>
      </c>
      <c r="L41" s="289"/>
      <c r="T41" s="295">
        <f t="shared" ref="T41:T43" si="34">SUM(B41:I41)-J41</f>
        <v>0</v>
      </c>
    </row>
    <row r="42" spans="1:40" ht="15" customHeight="1" thickBot="1" x14ac:dyDescent="0.3">
      <c r="A42" s="11" t="s">
        <v>27</v>
      </c>
      <c r="B42" s="19"/>
      <c r="C42" s="19"/>
      <c r="D42" s="19"/>
      <c r="E42" s="19"/>
      <c r="F42" s="19"/>
      <c r="G42" s="19"/>
      <c r="H42" s="19"/>
      <c r="I42" s="19"/>
      <c r="J42" s="12">
        <f t="shared" ref="J42:J43" si="35">SUM(B42:H42)</f>
        <v>0</v>
      </c>
      <c r="L42" s="289"/>
      <c r="T42" s="295">
        <f t="shared" si="34"/>
        <v>0</v>
      </c>
    </row>
    <row r="43" spans="1:40" ht="15" customHeight="1" thickBot="1" x14ac:dyDescent="0.3">
      <c r="A43" s="11" t="s">
        <v>28</v>
      </c>
      <c r="B43" s="19"/>
      <c r="C43" s="19"/>
      <c r="D43" s="19"/>
      <c r="E43" s="19"/>
      <c r="F43" s="19"/>
      <c r="G43" s="19"/>
      <c r="H43" s="19"/>
      <c r="I43" s="19"/>
      <c r="J43" s="12">
        <f t="shared" si="35"/>
        <v>0</v>
      </c>
      <c r="L43" s="289"/>
      <c r="T43" s="295">
        <f t="shared" si="34"/>
        <v>0</v>
      </c>
    </row>
    <row r="44" spans="1:40" ht="15" customHeight="1" thickBot="1" x14ac:dyDescent="0.3">
      <c r="A44" s="22" t="s">
        <v>30</v>
      </c>
      <c r="B44" s="23">
        <f>B41+B42-B43</f>
        <v>0</v>
      </c>
      <c r="C44" s="23">
        <f>C41+C42-C43</f>
        <v>0</v>
      </c>
      <c r="D44" s="23">
        <f t="shared" ref="D44:I44" si="36">D41+D42-D43</f>
        <v>0</v>
      </c>
      <c r="E44" s="23">
        <f t="shared" si="36"/>
        <v>0</v>
      </c>
      <c r="F44" s="23">
        <f t="shared" si="36"/>
        <v>0</v>
      </c>
      <c r="G44" s="23">
        <f t="shared" si="36"/>
        <v>0</v>
      </c>
      <c r="H44" s="23">
        <f t="shared" si="36"/>
        <v>0</v>
      </c>
      <c r="I44" s="23">
        <f t="shared" si="36"/>
        <v>0</v>
      </c>
      <c r="J44" s="14">
        <f>J41+J42-J43</f>
        <v>0</v>
      </c>
      <c r="L44" s="292">
        <f>B41+B42-B43-B44</f>
        <v>0</v>
      </c>
      <c r="M44" s="291">
        <f t="shared" ref="M44:T44" si="37">C41+C42-C43-C44</f>
        <v>0</v>
      </c>
      <c r="N44" s="291">
        <f t="shared" si="37"/>
        <v>0</v>
      </c>
      <c r="O44" s="291">
        <f t="shared" si="37"/>
        <v>0</v>
      </c>
      <c r="P44" s="291">
        <f t="shared" si="37"/>
        <v>0</v>
      </c>
      <c r="Q44" s="291">
        <f t="shared" si="37"/>
        <v>0</v>
      </c>
      <c r="R44" s="291">
        <f t="shared" si="37"/>
        <v>0</v>
      </c>
      <c r="S44" s="291">
        <f t="shared" si="37"/>
        <v>0</v>
      </c>
      <c r="T44" s="291">
        <f t="shared" si="37"/>
        <v>0</v>
      </c>
    </row>
    <row r="45" spans="1:40" ht="15" customHeight="1" thickTop="1" thickBot="1" x14ac:dyDescent="0.3">
      <c r="A45" s="38" t="s">
        <v>34</v>
      </c>
      <c r="B45" s="39"/>
      <c r="C45" s="39"/>
      <c r="D45" s="39"/>
      <c r="E45" s="39"/>
      <c r="F45" s="39"/>
      <c r="G45" s="39"/>
      <c r="H45" s="39"/>
      <c r="I45" s="39"/>
      <c r="J45" s="40"/>
      <c r="L45" s="289"/>
      <c r="T45" s="295"/>
    </row>
    <row r="46" spans="1:40" ht="15" customHeight="1" thickTop="1" thickBot="1" x14ac:dyDescent="0.3">
      <c r="A46" s="41" t="s">
        <v>32</v>
      </c>
      <c r="B46" s="19">
        <f>B30-B36-B41</f>
        <v>0</v>
      </c>
      <c r="C46" s="19">
        <f t="shared" ref="C46:J46" si="38">C30-C36-C41</f>
        <v>0</v>
      </c>
      <c r="D46" s="19">
        <f t="shared" si="38"/>
        <v>0</v>
      </c>
      <c r="E46" s="19">
        <f t="shared" si="38"/>
        <v>0</v>
      </c>
      <c r="F46" s="19">
        <f t="shared" si="38"/>
        <v>0</v>
      </c>
      <c r="G46" s="19">
        <f t="shared" si="38"/>
        <v>0</v>
      </c>
      <c r="H46" s="19">
        <f t="shared" si="38"/>
        <v>0</v>
      </c>
      <c r="I46" s="19">
        <f t="shared" si="38"/>
        <v>0</v>
      </c>
      <c r="J46" s="12">
        <f t="shared" si="38"/>
        <v>0</v>
      </c>
      <c r="L46" s="292">
        <f>B30-B36-B41-B46</f>
        <v>0</v>
      </c>
      <c r="M46" s="291">
        <f t="shared" ref="M46:S46" si="39">C30-C36-C41-C46</f>
        <v>0</v>
      </c>
      <c r="N46" s="291">
        <f t="shared" si="39"/>
        <v>0</v>
      </c>
      <c r="O46" s="291">
        <f t="shared" si="39"/>
        <v>0</v>
      </c>
      <c r="P46" s="291">
        <f t="shared" si="39"/>
        <v>0</v>
      </c>
      <c r="Q46" s="291">
        <f t="shared" si="39"/>
        <v>0</v>
      </c>
      <c r="R46" s="291">
        <f t="shared" si="39"/>
        <v>0</v>
      </c>
      <c r="S46" s="291">
        <f t="shared" si="39"/>
        <v>0</v>
      </c>
      <c r="T46" s="295">
        <f t="shared" ref="T46:T47" si="40">SUM(B46:I46)-J46</f>
        <v>0</v>
      </c>
    </row>
    <row r="47" spans="1:40" ht="15" customHeight="1" thickBot="1" x14ac:dyDescent="0.3">
      <c r="A47" s="22" t="s">
        <v>30</v>
      </c>
      <c r="B47" s="23">
        <f>B34-B39-B44</f>
        <v>0</v>
      </c>
      <c r="C47" s="23">
        <f t="shared" ref="C47:J47" si="41">C34-C39-C44</f>
        <v>0</v>
      </c>
      <c r="D47" s="23">
        <f t="shared" si="41"/>
        <v>0</v>
      </c>
      <c r="E47" s="23">
        <f t="shared" si="41"/>
        <v>0</v>
      </c>
      <c r="F47" s="23">
        <f t="shared" si="41"/>
        <v>0</v>
      </c>
      <c r="G47" s="23">
        <f t="shared" si="41"/>
        <v>0</v>
      </c>
      <c r="H47" s="23">
        <f t="shared" si="41"/>
        <v>0</v>
      </c>
      <c r="I47" s="23">
        <f t="shared" si="41"/>
        <v>0</v>
      </c>
      <c r="J47" s="14">
        <f t="shared" si="41"/>
        <v>0</v>
      </c>
      <c r="L47" s="292">
        <f>B34-B39-B44-B47</f>
        <v>0</v>
      </c>
      <c r="M47" s="291">
        <f t="shared" ref="M47:S47" si="42">C34-C39-C44-C47</f>
        <v>0</v>
      </c>
      <c r="N47" s="291">
        <f t="shared" si="42"/>
        <v>0</v>
      </c>
      <c r="O47" s="291">
        <f t="shared" si="42"/>
        <v>0</v>
      </c>
      <c r="P47" s="291">
        <f t="shared" si="42"/>
        <v>0</v>
      </c>
      <c r="Q47" s="291">
        <f t="shared" si="42"/>
        <v>0</v>
      </c>
      <c r="R47" s="291">
        <f t="shared" si="42"/>
        <v>0</v>
      </c>
      <c r="S47" s="291">
        <f t="shared" si="42"/>
        <v>0</v>
      </c>
      <c r="T47" s="295">
        <f t="shared" si="40"/>
        <v>0</v>
      </c>
      <c r="AF47" s="292">
        <f>B47-'BS old'!$G$31</f>
        <v>0</v>
      </c>
      <c r="AG47" s="291">
        <f>C47-'BS old'!$G$32</f>
        <v>0</v>
      </c>
      <c r="AH47" s="291">
        <f>D47-'BS old'!$G$33</f>
        <v>0</v>
      </c>
      <c r="AI47" s="291">
        <f>E47-'BS old'!$G$34</f>
        <v>0</v>
      </c>
      <c r="AJ47" s="291">
        <f>F47-'BS old'!$G$35</f>
        <v>0</v>
      </c>
      <c r="AK47" s="291">
        <f>G47-'BS old'!$G$36</f>
        <v>0</v>
      </c>
      <c r="AL47" s="291">
        <f>H47-'BS old'!$G$37</f>
        <v>0</v>
      </c>
      <c r="AM47" s="291">
        <f>I47-'BS old'!$G$38</f>
        <v>0</v>
      </c>
      <c r="AN47" s="295">
        <f>J47-'BS old'!$G$30</f>
        <v>0</v>
      </c>
    </row>
    <row r="48" spans="1:40" ht="15.75" thickTop="1" x14ac:dyDescent="0.25">
      <c r="A48" s="15"/>
      <c r="B48" s="15"/>
      <c r="C48" s="15"/>
      <c r="D48" s="15"/>
      <c r="E48" s="15"/>
      <c r="F48" s="15"/>
      <c r="G48" s="15"/>
      <c r="H48" s="15"/>
      <c r="I48" s="15"/>
      <c r="J48" s="15"/>
    </row>
    <row r="49" spans="1:10" x14ac:dyDescent="0.25">
      <c r="A49" s="15"/>
      <c r="B49" s="15"/>
      <c r="C49" s="15"/>
      <c r="D49" s="15"/>
      <c r="E49" s="15"/>
      <c r="F49" s="15"/>
      <c r="G49" s="15"/>
      <c r="H49" s="15"/>
      <c r="I49" s="15"/>
      <c r="J49" s="15"/>
    </row>
    <row r="50" spans="1:10" x14ac:dyDescent="0.25">
      <c r="A50" s="15"/>
      <c r="B50" s="15"/>
      <c r="C50" s="15"/>
      <c r="D50" s="15"/>
      <c r="E50" s="15"/>
      <c r="F50" s="15"/>
      <c r="G50" s="15"/>
      <c r="H50" s="15"/>
      <c r="I50" s="15"/>
      <c r="J50" s="15"/>
    </row>
  </sheetData>
  <mergeCells count="7">
    <mergeCell ref="V1:AD1"/>
    <mergeCell ref="AF1:AN1"/>
    <mergeCell ref="A27:A28"/>
    <mergeCell ref="B27:J27"/>
    <mergeCell ref="A3:A4"/>
    <mergeCell ref="B3:J3"/>
    <mergeCell ref="L1:T1"/>
  </mergeCells>
  <conditionalFormatting sqref="L6:T23 V6:AD22 AF10:AN29">
    <cfRule type="cellIs" dxfId="191" priority="61" operator="lessThan">
      <formula>0</formula>
    </cfRule>
    <cfRule type="cellIs" dxfId="190" priority="62" operator="greaterThan">
      <formula>0</formula>
    </cfRule>
  </conditionalFormatting>
  <conditionalFormatting sqref="L30:T47">
    <cfRule type="cellIs" dxfId="189" priority="59" operator="lessThan">
      <formula>0</formula>
    </cfRule>
    <cfRule type="cellIs" dxfId="188" priority="60" operator="greaterThan">
      <formula>0</formula>
    </cfRule>
  </conditionalFormatting>
  <conditionalFormatting sqref="AF30:AN47">
    <cfRule type="cellIs" dxfId="187" priority="57" operator="lessThan">
      <formula>0</formula>
    </cfRule>
    <cfRule type="cellIs" dxfId="186" priority="58" operator="greaterThan">
      <formula>0</formula>
    </cfRule>
  </conditionalFormatting>
  <conditionalFormatting sqref="L30:T47">
    <cfRule type="cellIs" dxfId="185" priority="55" operator="lessThan">
      <formula>0</formula>
    </cfRule>
    <cfRule type="cellIs" dxfId="184" priority="56" operator="greaterThan">
      <formula>0</formula>
    </cfRule>
  </conditionalFormatting>
  <conditionalFormatting sqref="L6:T23">
    <cfRule type="cellIs" dxfId="183" priority="53" operator="lessThan">
      <formula>0</formula>
    </cfRule>
    <cfRule type="cellIs" dxfId="182" priority="54" operator="greaterThan">
      <formula>0</formula>
    </cfRule>
  </conditionalFormatting>
  <conditionalFormatting sqref="L30:T47">
    <cfRule type="cellIs" dxfId="181" priority="51" operator="lessThan">
      <formula>0</formula>
    </cfRule>
    <cfRule type="cellIs" dxfId="180" priority="52" operator="greaterThan">
      <formula>0</formula>
    </cfRule>
  </conditionalFormatting>
  <conditionalFormatting sqref="L30:T47">
    <cfRule type="cellIs" dxfId="179" priority="49" operator="lessThan">
      <formula>0</formula>
    </cfRule>
    <cfRule type="cellIs" dxfId="178" priority="50" operator="greaterThan">
      <formula>0</formula>
    </cfRule>
  </conditionalFormatting>
  <conditionalFormatting sqref="L6:T23">
    <cfRule type="cellIs" dxfId="177" priority="47" operator="lessThan">
      <formula>0</formula>
    </cfRule>
    <cfRule type="cellIs" dxfId="176" priority="48" operator="greaterThan">
      <formula>0</formula>
    </cfRule>
  </conditionalFormatting>
  <conditionalFormatting sqref="L30:T47">
    <cfRule type="cellIs" dxfId="175" priority="45" operator="lessThan">
      <formula>0</formula>
    </cfRule>
    <cfRule type="cellIs" dxfId="174" priority="46" operator="greaterThan">
      <formula>0</formula>
    </cfRule>
  </conditionalFormatting>
  <conditionalFormatting sqref="L30:T47">
    <cfRule type="cellIs" dxfId="173" priority="43" operator="lessThan">
      <formula>0</formula>
    </cfRule>
    <cfRule type="cellIs" dxfId="172" priority="44" operator="greaterThan">
      <formula>0</formula>
    </cfRule>
  </conditionalFormatting>
  <conditionalFormatting sqref="M10:T10 L15:T15 L20:T20 M11:S14 L10:L14 L16:S19 L21:S23">
    <cfRule type="cellIs" dxfId="171" priority="41" operator="lessThan">
      <formula>0</formula>
    </cfRule>
    <cfRule type="cellIs" dxfId="170" priority="42" operator="greaterThan">
      <formula>0</formula>
    </cfRule>
  </conditionalFormatting>
  <conditionalFormatting sqref="T10">
    <cfRule type="cellIs" dxfId="169" priority="39" operator="lessThan">
      <formula>0</formula>
    </cfRule>
    <cfRule type="cellIs" dxfId="168" priority="40" operator="greaterThan">
      <formula>0</formula>
    </cfRule>
  </conditionalFormatting>
  <conditionalFormatting sqref="T15">
    <cfRule type="cellIs" dxfId="167" priority="37" operator="lessThan">
      <formula>0</formula>
    </cfRule>
    <cfRule type="cellIs" dxfId="166" priority="38" operator="greaterThan">
      <formula>0</formula>
    </cfRule>
  </conditionalFormatting>
  <conditionalFormatting sqref="T20">
    <cfRule type="cellIs" dxfId="165" priority="35" operator="lessThan">
      <formula>0</formula>
    </cfRule>
    <cfRule type="cellIs" dxfId="164" priority="36" operator="greaterThan">
      <formula>0</formula>
    </cfRule>
  </conditionalFormatting>
  <conditionalFormatting sqref="T10">
    <cfRule type="cellIs" dxfId="163" priority="33" operator="lessThan">
      <formula>0</formula>
    </cfRule>
    <cfRule type="cellIs" dxfId="162" priority="34" operator="greaterThan">
      <formula>0</formula>
    </cfRule>
  </conditionalFormatting>
  <conditionalFormatting sqref="T15">
    <cfRule type="cellIs" dxfId="161" priority="31" operator="lessThan">
      <formula>0</formula>
    </cfRule>
    <cfRule type="cellIs" dxfId="160" priority="32" operator="greaterThan">
      <formula>0</formula>
    </cfRule>
  </conditionalFormatting>
  <conditionalFormatting sqref="T15">
    <cfRule type="cellIs" dxfId="159" priority="29" operator="lessThan">
      <formula>0</formula>
    </cfRule>
    <cfRule type="cellIs" dxfId="158" priority="30" operator="greaterThan">
      <formula>0</formula>
    </cfRule>
  </conditionalFormatting>
  <conditionalFormatting sqref="T20">
    <cfRule type="cellIs" dxfId="157" priority="27" operator="lessThan">
      <formula>0</formula>
    </cfRule>
    <cfRule type="cellIs" dxfId="156" priority="28" operator="greaterThan">
      <formula>0</formula>
    </cfRule>
  </conditionalFormatting>
  <conditionalFormatting sqref="T20">
    <cfRule type="cellIs" dxfId="155" priority="25" operator="lessThan">
      <formula>0</formula>
    </cfRule>
    <cfRule type="cellIs" dxfId="154" priority="26" operator="greaterThan">
      <formula>0</formula>
    </cfRule>
  </conditionalFormatting>
  <conditionalFormatting sqref="T20">
    <cfRule type="cellIs" dxfId="153" priority="23" operator="lessThan">
      <formula>0</formula>
    </cfRule>
    <cfRule type="cellIs" dxfId="152" priority="24" operator="greaterThan">
      <formula>0</formula>
    </cfRule>
  </conditionalFormatting>
  <conditionalFormatting sqref="L30:T47">
    <cfRule type="cellIs" dxfId="151" priority="21" operator="lessThan">
      <formula>0</formula>
    </cfRule>
    <cfRule type="cellIs" dxfId="150" priority="22" operator="greaterThan">
      <formula>0</formula>
    </cfRule>
  </conditionalFormatting>
  <conditionalFormatting sqref="M34:T34 L39:T39 L44:T44 M35:S38 L34:L38 L40:S43 L45:S47">
    <cfRule type="cellIs" dxfId="149" priority="19" operator="lessThan">
      <formula>0</formula>
    </cfRule>
    <cfRule type="cellIs" dxfId="148" priority="20" operator="greaterThan">
      <formula>0</formula>
    </cfRule>
  </conditionalFormatting>
  <conditionalFormatting sqref="T34">
    <cfRule type="cellIs" dxfId="147" priority="17" operator="lessThan">
      <formula>0</formula>
    </cfRule>
    <cfRule type="cellIs" dxfId="146" priority="18" operator="greaterThan">
      <formula>0</formula>
    </cfRule>
  </conditionalFormatting>
  <conditionalFormatting sqref="T39">
    <cfRule type="cellIs" dxfId="145" priority="15" operator="lessThan">
      <formula>0</formula>
    </cfRule>
    <cfRule type="cellIs" dxfId="144" priority="16" operator="greaterThan">
      <formula>0</formula>
    </cfRule>
  </conditionalFormatting>
  <conditionalFormatting sqref="T44">
    <cfRule type="cellIs" dxfId="143" priority="13" operator="lessThan">
      <formula>0</formula>
    </cfRule>
    <cfRule type="cellIs" dxfId="142" priority="14" operator="greaterThan">
      <formula>0</formula>
    </cfRule>
  </conditionalFormatting>
  <conditionalFormatting sqref="T34">
    <cfRule type="cellIs" dxfId="141" priority="11" operator="lessThan">
      <formula>0</formula>
    </cfRule>
    <cfRule type="cellIs" dxfId="140" priority="12" operator="greaterThan">
      <formula>0</formula>
    </cfRule>
  </conditionalFormatting>
  <conditionalFormatting sqref="T39">
    <cfRule type="cellIs" dxfId="139" priority="9" operator="lessThan">
      <formula>0</formula>
    </cfRule>
    <cfRule type="cellIs" dxfId="138" priority="10" operator="greaterThan">
      <formula>0</formula>
    </cfRule>
  </conditionalFormatting>
  <conditionalFormatting sqref="T39">
    <cfRule type="cellIs" dxfId="137" priority="7" operator="lessThan">
      <formula>0</formula>
    </cfRule>
    <cfRule type="cellIs" dxfId="136" priority="8" operator="greaterThan">
      <formula>0</formula>
    </cfRule>
  </conditionalFormatting>
  <conditionalFormatting sqref="T44">
    <cfRule type="cellIs" dxfId="135" priority="5" operator="lessThan">
      <formula>0</formula>
    </cfRule>
    <cfRule type="cellIs" dxfId="134" priority="6" operator="greaterThan">
      <formula>0</formula>
    </cfRule>
  </conditionalFormatting>
  <conditionalFormatting sqref="T44">
    <cfRule type="cellIs" dxfId="133" priority="3" operator="lessThan">
      <formula>0</formula>
    </cfRule>
    <cfRule type="cellIs" dxfId="132" priority="4" operator="greaterThan">
      <formula>0</formula>
    </cfRule>
  </conditionalFormatting>
  <conditionalFormatting sqref="T44">
    <cfRule type="cellIs" dxfId="131" priority="1" operator="lessThan">
      <formula>0</formula>
    </cfRule>
    <cfRule type="cellIs" dxfId="130" priority="2" operator="greaterThan">
      <formula>0</formula>
    </cfRule>
  </conditionalFormatting>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B5"/>
  <sheetViews>
    <sheetView showGridLines="0" zoomScaleNormal="100" workbookViewId="0">
      <selection activeCell="A5" sqref="A5"/>
    </sheetView>
  </sheetViews>
  <sheetFormatPr defaultRowHeight="15" x14ac:dyDescent="0.25"/>
  <cols>
    <col min="1" max="2" width="43.28515625" customWidth="1"/>
    <col min="3" max="3" width="19.140625" customWidth="1"/>
  </cols>
  <sheetData>
    <row r="1" spans="1:2" ht="17.25" thickBot="1" x14ac:dyDescent="0.35">
      <c r="A1" s="1" t="s">
        <v>56</v>
      </c>
    </row>
    <row r="2" spans="1:2" ht="21" customHeight="1" thickTop="1" thickBot="1" x14ac:dyDescent="0.3">
      <c r="A2" s="538" t="s">
        <v>55</v>
      </c>
      <c r="B2" s="8" t="s">
        <v>36</v>
      </c>
    </row>
    <row r="3" spans="1:2" ht="23.25" customHeight="1" thickTop="1" thickBot="1" x14ac:dyDescent="0.3">
      <c r="A3" s="9" t="s">
        <v>57</v>
      </c>
      <c r="B3" s="10"/>
    </row>
    <row r="4" spans="1:2" ht="23.25" customHeight="1" thickBot="1" x14ac:dyDescent="0.3">
      <c r="A4" s="13" t="s">
        <v>58</v>
      </c>
      <c r="B4" s="14"/>
    </row>
    <row r="5" spans="1:2" ht="15.75" thickTop="1" x14ac:dyDescent="0.25"/>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71</vt:i4>
      </vt:variant>
      <vt:variant>
        <vt:lpstr>Pomenované rozsahy</vt:lpstr>
      </vt:variant>
      <vt:variant>
        <vt:i4>26</vt:i4>
      </vt:variant>
    </vt:vector>
  </HeadingPairs>
  <TitlesOfParts>
    <vt:vector size="97" baseType="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Notes- SK Template</vt:lpstr>
      <vt:lpstr>BS old</vt:lpstr>
      <vt:lpstr>P&amp;L old</vt:lpstr>
      <vt:lpstr>Notes-SK Cover sheet</vt:lpstr>
      <vt:lpstr>BS-SK Statutory old</vt:lpstr>
      <vt:lpstr>IS-SK Statutoryold </vt:lpstr>
      <vt:lpstr>IS-SK Cover sheet</vt:lpstr>
      <vt:lpstr>BS-E Cover sheet</vt:lpstr>
      <vt:lpstr>BS- E Statutory</vt:lpstr>
      <vt:lpstr>IS-E Cover sheet</vt:lpstr>
      <vt:lpstr>IS-E Statutory m</vt:lpstr>
      <vt:lpstr>Notes-E Cover sheet</vt:lpstr>
      <vt:lpstr>G-Cover sheet</vt:lpstr>
      <vt:lpstr>BS-G Cover sheet</vt:lpstr>
      <vt:lpstr>BS - G Statutoryo</vt:lpstr>
      <vt:lpstr>IS-G Cover sheet</vt:lpstr>
      <vt:lpstr>BS-G Statutory</vt:lpstr>
      <vt:lpstr>IS-G Statutory</vt:lpstr>
      <vt:lpstr>'Notes- SK Template'!_Toc474124192</vt:lpstr>
      <vt:lpstr>'BS - G Statutoryo'!Názvy_tlače</vt:lpstr>
      <vt:lpstr>'BS- E Statutory'!Názvy_tlače</vt:lpstr>
      <vt:lpstr>'BS-G Statutory'!Názvy_tlače</vt:lpstr>
      <vt:lpstr>'BS-SK Statutory old'!Názvy_tlače</vt:lpstr>
      <vt:lpstr>'IS-E Statutory m'!Názvy_tlače</vt:lpstr>
      <vt:lpstr>'IS-G Statutory'!Názvy_tlače</vt:lpstr>
      <vt:lpstr>'IS-SK Statutoryold '!Názvy_tlače</vt:lpstr>
      <vt:lpstr>'Notes- SK Template'!Názvy_tlače</vt:lpstr>
      <vt:lpstr>'BS - G Statutoryo'!Oblasť_tlače</vt:lpstr>
      <vt:lpstr>'BS- E Statutory'!Oblasť_tlače</vt:lpstr>
      <vt:lpstr>'BS old'!Oblasť_tlače</vt:lpstr>
      <vt:lpstr>'BS-E Cover sheet'!Oblasť_tlače</vt:lpstr>
      <vt:lpstr>'BS-G Cover sheet'!Oblasť_tlače</vt:lpstr>
      <vt:lpstr>'BS-G Statutory'!Oblasť_tlače</vt:lpstr>
      <vt:lpstr>'BS-SK Statutory old'!Oblasť_tlače</vt:lpstr>
      <vt:lpstr>'G-Cover sheet'!Oblasť_tlače</vt:lpstr>
      <vt:lpstr>'IS-E Cover sheet'!Oblasť_tlače</vt:lpstr>
      <vt:lpstr>'IS-E Statutory m'!Oblasť_tlače</vt:lpstr>
      <vt:lpstr>'IS-G Cover sheet'!Oblasť_tlače</vt:lpstr>
      <vt:lpstr>'IS-G Statutory'!Oblasť_tlače</vt:lpstr>
      <vt:lpstr>'IS-SK Cover sheet'!Oblasť_tlače</vt:lpstr>
      <vt:lpstr>'IS-SK Statutoryold '!Oblasť_tlače</vt:lpstr>
      <vt:lpstr>'Notes-E Cover sheet'!Oblasť_tlače</vt:lpstr>
      <vt:lpstr>'Notes-SK Cover sheet'!Oblasť_tlače</vt:lpstr>
      <vt:lpstr>'P&amp;L old'!Oblasť_tlače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2019-06-30T05:19:51Z</dcterms:modified>
</cp:coreProperties>
</file>