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31530" yWindow="1320" windowWidth="13680" windowHeight="14880"/>
  </bookViews>
  <sheets>
    <sheet name="poznamky_velke_jednotky" sheetId="1" r:id="rId1"/>
    <sheet name="NCRZP" sheetId="2" r:id="rId2"/>
  </sheets>
  <definedNames>
    <definedName name="_xlnm.Print_Area" localSheetId="0">poznamky_velke_jednotky!$A$1:$M$708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2" l="1"/>
  <c r="G628" i="1" l="1"/>
  <c r="O683" i="1"/>
  <c r="G657" i="1"/>
  <c r="G638" i="1" l="1"/>
  <c r="O705" i="1"/>
  <c r="G637" i="1"/>
  <c r="G683" i="1" l="1"/>
  <c r="G626" i="1"/>
  <c r="G464" i="1"/>
  <c r="G463" i="1"/>
  <c r="G622" i="1" l="1"/>
  <c r="E502" i="1"/>
  <c r="E349" i="1"/>
  <c r="G457" i="1" l="1"/>
  <c r="E457" i="1"/>
  <c r="I683" i="1" l="1"/>
  <c r="I636" i="1"/>
  <c r="I626" i="1"/>
  <c r="I622" i="1"/>
  <c r="I616" i="1"/>
  <c r="I615" i="1"/>
  <c r="I613" i="1"/>
  <c r="I612" i="1"/>
  <c r="I611" i="1"/>
  <c r="I610" i="1"/>
  <c r="I609" i="1"/>
  <c r="I608" i="1"/>
  <c r="I607" i="1"/>
  <c r="I606" i="1"/>
  <c r="I605" i="1"/>
  <c r="I604" i="1"/>
  <c r="I603" i="1"/>
  <c r="G465" i="1"/>
  <c r="J465" i="1"/>
  <c r="I465" i="1"/>
  <c r="E465" i="1"/>
  <c r="F465" i="1"/>
  <c r="I437" i="1"/>
  <c r="I436" i="1"/>
  <c r="I435" i="1"/>
  <c r="I428" i="1"/>
  <c r="H428" i="1"/>
  <c r="I311" i="1"/>
  <c r="H222" i="1"/>
  <c r="D280" i="1" l="1"/>
  <c r="F280" i="1"/>
  <c r="H216" i="1"/>
  <c r="D153" i="1" l="1"/>
  <c r="E113" i="1"/>
  <c r="E523" i="1" l="1"/>
  <c r="H228" i="1" l="1"/>
  <c r="G553" i="1" l="1"/>
  <c r="G643" i="1"/>
  <c r="M638" i="1"/>
  <c r="M637" i="1"/>
  <c r="M628" i="1"/>
  <c r="I594" i="1" l="1"/>
  <c r="H476" i="1" l="1"/>
  <c r="J95" i="1"/>
  <c r="J96" i="1"/>
  <c r="J97" i="1"/>
  <c r="J98" i="1"/>
  <c r="C99" i="1"/>
  <c r="D99" i="1"/>
  <c r="D69" i="1" s="1"/>
  <c r="E99" i="1"/>
  <c r="F99" i="1"/>
  <c r="G99" i="1"/>
  <c r="H99" i="1"/>
  <c r="I99" i="1"/>
  <c r="J101" i="1"/>
  <c r="J102" i="1"/>
  <c r="J103" i="1"/>
  <c r="J104" i="1"/>
  <c r="C105" i="1"/>
  <c r="D105" i="1"/>
  <c r="E105" i="1"/>
  <c r="F105" i="1"/>
  <c r="G105" i="1"/>
  <c r="H105" i="1"/>
  <c r="I105" i="1"/>
  <c r="J107" i="1"/>
  <c r="J108" i="1"/>
  <c r="J109" i="1"/>
  <c r="J110" i="1"/>
  <c r="C111" i="1"/>
  <c r="D111" i="1"/>
  <c r="E111" i="1"/>
  <c r="F111" i="1"/>
  <c r="G111" i="1"/>
  <c r="H111" i="1"/>
  <c r="I111" i="1"/>
  <c r="C113" i="1"/>
  <c r="D113" i="1"/>
  <c r="F113" i="1"/>
  <c r="G113" i="1"/>
  <c r="H113" i="1"/>
  <c r="I113" i="1"/>
  <c r="J113" i="1" l="1"/>
  <c r="G114" i="1"/>
  <c r="C114" i="1"/>
  <c r="J111" i="1"/>
  <c r="E114" i="1"/>
  <c r="F114" i="1"/>
  <c r="H114" i="1"/>
  <c r="I114" i="1"/>
  <c r="J105" i="1"/>
  <c r="D114" i="1"/>
  <c r="J99" i="1"/>
  <c r="H507" i="1"/>
  <c r="E507" i="1"/>
  <c r="J114" i="1" l="1"/>
  <c r="H349" i="1" l="1"/>
  <c r="H176" i="1"/>
  <c r="H175" i="1"/>
  <c r="I586" i="1" l="1"/>
  <c r="I587" i="1"/>
  <c r="I588" i="1"/>
  <c r="I589" i="1"/>
  <c r="I590" i="1"/>
  <c r="I591" i="1"/>
  <c r="I592" i="1"/>
  <c r="I593" i="1"/>
  <c r="I595" i="1"/>
  <c r="I597" i="1"/>
  <c r="I598" i="1"/>
  <c r="I585" i="1"/>
  <c r="H502" i="1" l="1"/>
  <c r="E442" i="1" l="1"/>
  <c r="F442" i="1" s="1"/>
  <c r="I445" i="1"/>
  <c r="H442" i="1"/>
  <c r="I442" i="1" s="1"/>
  <c r="H210" i="1"/>
  <c r="H196" i="1"/>
  <c r="C69" i="1" l="1"/>
  <c r="J428" i="1" l="1"/>
  <c r="G428" i="1"/>
  <c r="F428" i="1"/>
  <c r="E428" i="1"/>
  <c r="E69" i="1" l="1"/>
  <c r="I675" i="1" l="1"/>
  <c r="G675" i="1"/>
  <c r="I663" i="1"/>
  <c r="I673" i="1" s="1"/>
  <c r="G663" i="1"/>
  <c r="G673" i="1" s="1"/>
  <c r="G636" i="1"/>
  <c r="H541" i="1"/>
  <c r="E541" i="1"/>
  <c r="H527" i="1"/>
  <c r="E527" i="1"/>
  <c r="H523" i="1"/>
  <c r="H518" i="1"/>
  <c r="E518" i="1"/>
  <c r="H516" i="1"/>
  <c r="E516" i="1"/>
  <c r="H512" i="1"/>
  <c r="E512" i="1"/>
  <c r="H491" i="1"/>
  <c r="E491" i="1"/>
  <c r="H487" i="1"/>
  <c r="H484" i="1" s="1"/>
  <c r="E487" i="1"/>
  <c r="E484" i="1" s="1"/>
  <c r="H480" i="1"/>
  <c r="E480" i="1"/>
  <c r="E476" i="1"/>
  <c r="J470" i="1"/>
  <c r="I470" i="1"/>
  <c r="H465" i="1"/>
  <c r="H470" i="1" s="1"/>
  <c r="G470" i="1"/>
  <c r="J457" i="1"/>
  <c r="I457" i="1"/>
  <c r="H457" i="1"/>
  <c r="F457" i="1"/>
  <c r="D457" i="1"/>
  <c r="C457" i="1"/>
  <c r="E371" i="1"/>
  <c r="E375" i="1"/>
  <c r="H359" i="1"/>
  <c r="E359" i="1"/>
  <c r="H352" i="1"/>
  <c r="E352" i="1"/>
  <c r="I331" i="1"/>
  <c r="G331" i="1"/>
  <c r="E331" i="1"/>
  <c r="C331" i="1"/>
  <c r="G311" i="1"/>
  <c r="E311" i="1"/>
  <c r="C311" i="1"/>
  <c r="I288" i="1"/>
  <c r="I287" i="1"/>
  <c r="I286" i="1"/>
  <c r="I285" i="1"/>
  <c r="H284" i="1"/>
  <c r="G284" i="1"/>
  <c r="F284" i="1"/>
  <c r="D284" i="1"/>
  <c r="I283" i="1"/>
  <c r="I282" i="1"/>
  <c r="I281" i="1"/>
  <c r="H280" i="1"/>
  <c r="G280" i="1"/>
  <c r="I275" i="1"/>
  <c r="I274" i="1"/>
  <c r="I273" i="1"/>
  <c r="I272" i="1"/>
  <c r="H271" i="1"/>
  <c r="G271" i="1"/>
  <c r="F271" i="1"/>
  <c r="D271" i="1"/>
  <c r="I270" i="1"/>
  <c r="I269" i="1"/>
  <c r="I268" i="1"/>
  <c r="H267" i="1"/>
  <c r="G267" i="1"/>
  <c r="F267" i="1"/>
  <c r="D267" i="1"/>
  <c r="H260" i="1"/>
  <c r="H248" i="1"/>
  <c r="E228" i="1"/>
  <c r="E222" i="1"/>
  <c r="E216" i="1"/>
  <c r="E210" i="1"/>
  <c r="H205" i="1"/>
  <c r="E205" i="1"/>
  <c r="E196" i="1"/>
  <c r="H193" i="1"/>
  <c r="E193" i="1"/>
  <c r="H177" i="1"/>
  <c r="F177" i="1"/>
  <c r="D177" i="1"/>
  <c r="I167" i="1"/>
  <c r="H167" i="1"/>
  <c r="G167" i="1"/>
  <c r="F167" i="1"/>
  <c r="E167" i="1"/>
  <c r="D167" i="1"/>
  <c r="C167" i="1"/>
  <c r="B167" i="1"/>
  <c r="I165" i="1"/>
  <c r="I135" i="1" s="1"/>
  <c r="I139" i="1" s="1"/>
  <c r="H165" i="1"/>
  <c r="H135" i="1" s="1"/>
  <c r="H139" i="1" s="1"/>
  <c r="G165" i="1"/>
  <c r="G135" i="1" s="1"/>
  <c r="G139" i="1" s="1"/>
  <c r="F165" i="1"/>
  <c r="F135" i="1" s="1"/>
  <c r="F139" i="1" s="1"/>
  <c r="E165" i="1"/>
  <c r="E135" i="1" s="1"/>
  <c r="E139" i="1" s="1"/>
  <c r="D165" i="1"/>
  <c r="D135" i="1" s="1"/>
  <c r="D139" i="1" s="1"/>
  <c r="C165" i="1"/>
  <c r="C135" i="1" s="1"/>
  <c r="C139" i="1" s="1"/>
  <c r="B165" i="1"/>
  <c r="B135" i="1" s="1"/>
  <c r="B139" i="1" s="1"/>
  <c r="J164" i="1"/>
  <c r="J163" i="1"/>
  <c r="J162" i="1"/>
  <c r="J161" i="1"/>
  <c r="I159" i="1"/>
  <c r="I129" i="1" s="1"/>
  <c r="I133" i="1" s="1"/>
  <c r="H159" i="1"/>
  <c r="H129" i="1" s="1"/>
  <c r="H133" i="1" s="1"/>
  <c r="G159" i="1"/>
  <c r="G129" i="1" s="1"/>
  <c r="G133" i="1" s="1"/>
  <c r="F159" i="1"/>
  <c r="F129" i="1" s="1"/>
  <c r="E159" i="1"/>
  <c r="E129" i="1" s="1"/>
  <c r="E133" i="1" s="1"/>
  <c r="D159" i="1"/>
  <c r="D129" i="1" s="1"/>
  <c r="D133" i="1" s="1"/>
  <c r="C159" i="1"/>
  <c r="C129" i="1" s="1"/>
  <c r="C133" i="1" s="1"/>
  <c r="B159" i="1"/>
  <c r="B129" i="1" s="1"/>
  <c r="J158" i="1"/>
  <c r="J157" i="1"/>
  <c r="J156" i="1"/>
  <c r="J155" i="1"/>
  <c r="I153" i="1"/>
  <c r="I123" i="1" s="1"/>
  <c r="I127" i="1" s="1"/>
  <c r="H153" i="1"/>
  <c r="G153" i="1"/>
  <c r="G123" i="1" s="1"/>
  <c r="F153" i="1"/>
  <c r="E153" i="1"/>
  <c r="E123" i="1" s="1"/>
  <c r="C153" i="1"/>
  <c r="C123" i="1" s="1"/>
  <c r="B153" i="1"/>
  <c r="J152" i="1"/>
  <c r="J151" i="1"/>
  <c r="J150" i="1"/>
  <c r="J149" i="1"/>
  <c r="J138" i="1"/>
  <c r="J137" i="1"/>
  <c r="J136" i="1"/>
  <c r="J132" i="1"/>
  <c r="J131" i="1"/>
  <c r="J130" i="1"/>
  <c r="J126" i="1"/>
  <c r="J125" i="1"/>
  <c r="J124" i="1"/>
  <c r="H81" i="1"/>
  <c r="H85" i="1" s="1"/>
  <c r="G81" i="1"/>
  <c r="G85" i="1" s="1"/>
  <c r="F81" i="1"/>
  <c r="F85" i="1" s="1"/>
  <c r="E81" i="1"/>
  <c r="E85" i="1" s="1"/>
  <c r="C81" i="1"/>
  <c r="C85" i="1" s="1"/>
  <c r="I75" i="1"/>
  <c r="I79" i="1" s="1"/>
  <c r="H75" i="1"/>
  <c r="H79" i="1" s="1"/>
  <c r="G75" i="1"/>
  <c r="G79" i="1" s="1"/>
  <c r="F75" i="1"/>
  <c r="F79" i="1" s="1"/>
  <c r="D75" i="1"/>
  <c r="D79" i="1" s="1"/>
  <c r="C75" i="1"/>
  <c r="I69" i="1"/>
  <c r="I73" i="1" s="1"/>
  <c r="G69" i="1"/>
  <c r="F69" i="1"/>
  <c r="F73" i="1" s="1"/>
  <c r="J84" i="1"/>
  <c r="J83" i="1"/>
  <c r="J82" i="1"/>
  <c r="I81" i="1"/>
  <c r="I85" i="1" s="1"/>
  <c r="D81" i="1"/>
  <c r="D85" i="1" s="1"/>
  <c r="J78" i="1"/>
  <c r="J77" i="1"/>
  <c r="J76" i="1"/>
  <c r="J72" i="1"/>
  <c r="J71" i="1"/>
  <c r="J70" i="1"/>
  <c r="B168" i="1" l="1"/>
  <c r="H168" i="1"/>
  <c r="F168" i="1"/>
  <c r="D168" i="1"/>
  <c r="J167" i="1"/>
  <c r="C87" i="1"/>
  <c r="D123" i="1"/>
  <c r="D127" i="1" s="1"/>
  <c r="H123" i="1"/>
  <c r="H127" i="1" s="1"/>
  <c r="H142" i="1" s="1"/>
  <c r="F123" i="1"/>
  <c r="F127" i="1" s="1"/>
  <c r="I267" i="1"/>
  <c r="I284" i="1"/>
  <c r="B123" i="1"/>
  <c r="B127" i="1" s="1"/>
  <c r="E127" i="1"/>
  <c r="E142" i="1" s="1"/>
  <c r="E141" i="1"/>
  <c r="G87" i="1"/>
  <c r="I88" i="1"/>
  <c r="I280" i="1"/>
  <c r="I641" i="1"/>
  <c r="I653" i="1" s="1"/>
  <c r="I690" i="1"/>
  <c r="I700" i="1" s="1"/>
  <c r="H69" i="1"/>
  <c r="I271" i="1"/>
  <c r="J85" i="1"/>
  <c r="J139" i="1"/>
  <c r="F133" i="1"/>
  <c r="C73" i="1"/>
  <c r="J135" i="1"/>
  <c r="I141" i="1"/>
  <c r="C127" i="1"/>
  <c r="C142" i="1" s="1"/>
  <c r="C141" i="1"/>
  <c r="J165" i="1"/>
  <c r="C168" i="1"/>
  <c r="F88" i="1"/>
  <c r="F87" i="1"/>
  <c r="I142" i="1"/>
  <c r="G168" i="1"/>
  <c r="E501" i="1"/>
  <c r="G641" i="1"/>
  <c r="G653" i="1" s="1"/>
  <c r="B133" i="1"/>
  <c r="J129" i="1"/>
  <c r="J159" i="1"/>
  <c r="C79" i="1"/>
  <c r="G127" i="1"/>
  <c r="G142" i="1" s="1"/>
  <c r="G141" i="1"/>
  <c r="G73" i="1"/>
  <c r="G88" i="1" s="1"/>
  <c r="I87" i="1"/>
  <c r="E75" i="1"/>
  <c r="E168" i="1"/>
  <c r="I168" i="1"/>
  <c r="E377" i="1"/>
  <c r="H501" i="1"/>
  <c r="J81" i="1"/>
  <c r="J153" i="1"/>
  <c r="D142" i="1" l="1"/>
  <c r="J127" i="1"/>
  <c r="E79" i="1"/>
  <c r="J79" i="1" s="1"/>
  <c r="E87" i="1"/>
  <c r="H141" i="1"/>
  <c r="D141" i="1"/>
  <c r="F141" i="1"/>
  <c r="I701" i="1"/>
  <c r="I704" i="1" s="1"/>
  <c r="F142" i="1"/>
  <c r="B141" i="1"/>
  <c r="J123" i="1"/>
  <c r="J141" i="1" s="1"/>
  <c r="B142" i="1"/>
  <c r="J75" i="1"/>
  <c r="J168" i="1"/>
  <c r="D87" i="1"/>
  <c r="D73" i="1"/>
  <c r="D88" i="1" s="1"/>
  <c r="H87" i="1"/>
  <c r="H73" i="1"/>
  <c r="H88" i="1" s="1"/>
  <c r="E73" i="1"/>
  <c r="C88" i="1"/>
  <c r="J133" i="1"/>
  <c r="J69" i="1"/>
  <c r="J142" i="1" l="1"/>
  <c r="E88" i="1"/>
  <c r="J87" i="1"/>
  <c r="J73" i="1"/>
  <c r="J88" i="1" s="1"/>
  <c r="G690" i="1"/>
  <c r="G700" i="1" s="1"/>
  <c r="G701" i="1" s="1"/>
  <c r="G704" i="1" s="1"/>
  <c r="P704" i="1" s="1"/>
  <c r="G705" i="1" l="1"/>
  <c r="K705" i="1" s="1"/>
</calcChain>
</file>

<file path=xl/comments1.xml><?xml version="1.0" encoding="utf-8"?>
<comments xmlns="http://schemas.openxmlformats.org/spreadsheetml/2006/main">
  <authors>
    <author>Autor</author>
  </authors>
  <commentList>
    <comment ref="J129" authorId="0">
      <text>
        <r>
          <rPr>
            <sz val="8"/>
            <color indexed="81"/>
            <rFont val="Tahoma"/>
            <family val="2"/>
            <charset val="238"/>
          </rPr>
          <t xml:space="preserve">Martin Tužinský:
</t>
        </r>
        <r>
          <rPr>
            <b/>
            <sz val="8"/>
            <color indexed="81"/>
            <rFont val="Tahoma"/>
            <family val="2"/>
            <charset val="238"/>
          </rPr>
          <t xml:space="preserve">
Začnite najskôr vyplnením údajov za bezprostredne predchádzajúce účtovné obdobie.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35" authorId="0">
      <text>
        <r>
          <rPr>
            <sz val="8"/>
            <color indexed="81"/>
            <rFont val="Tahoma"/>
            <family val="2"/>
            <charset val="238"/>
          </rPr>
          <t xml:space="preserve">Martin Tužinský:
</t>
        </r>
        <r>
          <rPr>
            <b/>
            <sz val="8"/>
            <color indexed="81"/>
            <rFont val="Tahoma"/>
            <family val="2"/>
            <charset val="238"/>
          </rPr>
          <t xml:space="preserve">
Začnite najskôr vyplnením údajov za bezprostredne predchádzajúce účtovné obdobie.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71" authorId="0">
      <text>
        <r>
          <rPr>
            <b/>
            <sz val="8"/>
            <color indexed="81"/>
            <rFont val="Cambria"/>
            <family val="1"/>
            <charset val="238"/>
          </rPr>
          <t>Konečný stav
bezprostredne predchádzajúceho ÚO.</t>
        </r>
      </text>
    </comment>
    <comment ref="G635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Rozdiel, ktorý bol vyrátaný aby CF sadol.
Pravdepodobne výnosy v HV, ktoré nemajú vplyv nárast cash - zákazky účet 606</t>
        </r>
      </text>
    </comment>
    <comment ref="G637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Keď klesajú do CF +</t>
        </r>
      </text>
    </comment>
    <comment ref="G638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Keď klesajú do CF -
</t>
        </r>
      </text>
    </comment>
  </commentList>
</comments>
</file>

<file path=xl/sharedStrings.xml><?xml version="1.0" encoding="utf-8"?>
<sst xmlns="http://schemas.openxmlformats.org/spreadsheetml/2006/main" count="998" uniqueCount="696">
  <si>
    <t>Čl. I</t>
  </si>
  <si>
    <t>Všeobecné informácie</t>
  </si>
  <si>
    <t>I.1</t>
  </si>
  <si>
    <t xml:space="preserve">Obchodné meno účtovnej jednotky: </t>
  </si>
  <si>
    <t xml:space="preserve">       </t>
  </si>
  <si>
    <t xml:space="preserve">Sídlo účtovnej jednotky: </t>
  </si>
  <si>
    <t>Opis hospodárskej činnosti účtovnej jednotky:</t>
  </si>
  <si>
    <t>I.2</t>
  </si>
  <si>
    <t>Dátum schválenia účtovnej závierky za bezprostredne predchádzajúce účtovné obdobie</t>
  </si>
  <si>
    <t>I.4</t>
  </si>
  <si>
    <t>Názov položky</t>
  </si>
  <si>
    <t>Bežné účtovné obdobie</t>
  </si>
  <si>
    <t>Bezprostredne predchádzajúce účtovné obdobie</t>
  </si>
  <si>
    <t>Priemerný prepočítaný počet zamestnancov počas účtovného obdobia</t>
  </si>
  <si>
    <t>Čl. II</t>
  </si>
  <si>
    <t>Informácie o prijatých postupoch</t>
  </si>
  <si>
    <t>II. 1</t>
  </si>
  <si>
    <t>II.2</t>
  </si>
  <si>
    <t>II.3</t>
  </si>
  <si>
    <t>Spôsob ocenenia</t>
  </si>
  <si>
    <t>DNM obstaraný kúpou</t>
  </si>
  <si>
    <t>DHM obstaraný kúpou</t>
  </si>
  <si>
    <t>Zásoby obstarané kúpou</t>
  </si>
  <si>
    <t>Zásoby vytvorené vlastnou činnosťou</t>
  </si>
  <si>
    <t>Zákazková výroba</t>
  </si>
  <si>
    <t>Pohľadávky</t>
  </si>
  <si>
    <t>Časové rozlíšenie na strane aktív súvahy</t>
  </si>
  <si>
    <t>Záväzky</t>
  </si>
  <si>
    <t>Časové rozlíšenie na strane pasív súvahy</t>
  </si>
  <si>
    <t xml:space="preserve">Splatná a odložená daň z príjmov </t>
  </si>
  <si>
    <t>Spôsob zostavenia účtovného odpisového plánu pre dlhodobý hmotný majetok a dlhodobý nehmotný majetok, doba odpisovania a použité sadzby a odpisové metódy pri stanovení účtovných odpisov:</t>
  </si>
  <si>
    <t>Druh majetku</t>
  </si>
  <si>
    <t>Doba odpisovania</t>
  </si>
  <si>
    <t>Sadzba odpisov</t>
  </si>
  <si>
    <t>Odpisová metóda</t>
  </si>
  <si>
    <t>II.5</t>
  </si>
  <si>
    <t>Čl. III</t>
  </si>
  <si>
    <t>Informácie, ktoré vysvetľujú a doplňujú položky súvahy</t>
  </si>
  <si>
    <t>DNM</t>
  </si>
  <si>
    <t>Softvér</t>
  </si>
  <si>
    <t>Oceniteľné práva</t>
  </si>
  <si>
    <t>Goodwill</t>
  </si>
  <si>
    <t>Ostatný DNM</t>
  </si>
  <si>
    <t>Spolu</t>
  </si>
  <si>
    <t>Prvotné ocenenie</t>
  </si>
  <si>
    <t>Stav na začiatku ÚO</t>
  </si>
  <si>
    <t>Prírastky</t>
  </si>
  <si>
    <t>Úbytky</t>
  </si>
  <si>
    <t>Presuny</t>
  </si>
  <si>
    <t>Stav na konci ÚO</t>
  </si>
  <si>
    <t>Oprávky</t>
  </si>
  <si>
    <t>Opravné položky</t>
  </si>
  <si>
    <t>Zostatková hodnota</t>
  </si>
  <si>
    <t>III.1 b)</t>
  </si>
  <si>
    <t>BO</t>
  </si>
  <si>
    <t>PO</t>
  </si>
  <si>
    <t>DHM</t>
  </si>
  <si>
    <t>Pozemky</t>
  </si>
  <si>
    <t>Stavby</t>
  </si>
  <si>
    <t>Samostatné hnuteľné veci a súbory HV</t>
  </si>
  <si>
    <t>Základné stádo a ťažné zvieratá</t>
  </si>
  <si>
    <t>Ostatný majetok</t>
  </si>
  <si>
    <t>Stav na začiatku ÚO</t>
  </si>
  <si>
    <t>Stav na konci ÚO</t>
  </si>
  <si>
    <t>x</t>
  </si>
  <si>
    <t>Výrobky</t>
  </si>
  <si>
    <t>Pohľadávky po lehote splatnosti</t>
  </si>
  <si>
    <t>Krátkodobé pohľadávky spolu</t>
  </si>
  <si>
    <t>Pohľadávky so zostatkovou dobou splatnosti jeden rok až päť rokov</t>
  </si>
  <si>
    <t>Pohľadávky so zostatkovou dobou splatnosti nad päť rokov</t>
  </si>
  <si>
    <t>Dlhodobé pohľadávky spolu</t>
  </si>
  <si>
    <t>Pokladnica, ceniny</t>
  </si>
  <si>
    <t>Bežné účty v banke alebo v pobočke zahraničnej banky</t>
  </si>
  <si>
    <t>Vkladové účty v banke alebo v pobočke zahraničnej banky termínované</t>
  </si>
  <si>
    <t>Peniaze na ceste</t>
  </si>
  <si>
    <t>Stav na začiatku účtovného obdobia</t>
  </si>
  <si>
    <t>Stav na konci účtovného obdobia</t>
  </si>
  <si>
    <t>Menovitá hodnota</t>
  </si>
  <si>
    <t>Opis položky časového rozlíšenia</t>
  </si>
  <si>
    <t xml:space="preserve">Náklady budúcich období dlhodobé, z toho: </t>
  </si>
  <si>
    <t>Náklady budúcich období krátkodobé, z toho:</t>
  </si>
  <si>
    <t>Príjmy budúcich období krátkodobé, z toho:</t>
  </si>
  <si>
    <t>Názov položky</t>
  </si>
  <si>
    <t xml:space="preserve">Účtovný zisk </t>
  </si>
  <si>
    <t>Rozdelenie účtovného zisku</t>
  </si>
  <si>
    <t>Prídel do zákonného rezervného fondu</t>
  </si>
  <si>
    <t>Prídel do štatutárnych a ostatných fondov</t>
  </si>
  <si>
    <t>Prídel do sociálneho fondu</t>
  </si>
  <si>
    <t>Prídel na zvýšenie základného imania</t>
  </si>
  <si>
    <t>Úhrada straty minulých období</t>
  </si>
  <si>
    <t>Prevod do nerozdeleného zisku minulých rokov</t>
  </si>
  <si>
    <t>Rozdelenie podielu na zisku spoločníkom, členom</t>
  </si>
  <si>
    <t>Iné</t>
  </si>
  <si>
    <t>Účtovná strata</t>
  </si>
  <si>
    <t>Vysporiadanie účtovnej straty</t>
  </si>
  <si>
    <t>Zo zákonného rezervného fondu</t>
  </si>
  <si>
    <t>Zo štatutárnych a ostatných fondov</t>
  </si>
  <si>
    <t>Z nerozdeleného zisku minulých rokov</t>
  </si>
  <si>
    <t>Úhrada straty spoločníkmi, členmi</t>
  </si>
  <si>
    <t>Prevod na účet neuhradenej straty minulých rokov</t>
  </si>
  <si>
    <t xml:space="preserve">Iné </t>
  </si>
  <si>
    <t>Informácie o rezervách</t>
  </si>
  <si>
    <t xml:space="preserve">Bežné účtovné obdobie </t>
  </si>
  <si>
    <t>Tvorba</t>
  </si>
  <si>
    <t>Použitie</t>
  </si>
  <si>
    <t>Zrušenie</t>
  </si>
  <si>
    <t>Stav na konci
na konci účtovného obdobia</t>
  </si>
  <si>
    <t>Dlhodobé rezervy, z toho:</t>
  </si>
  <si>
    <t>Krátkodobé rezervy, z toho:</t>
  </si>
  <si>
    <t xml:space="preserve">Bezprostredne predchádzajúce účtovné obdobie </t>
  </si>
  <si>
    <t xml:space="preserve"> Informácie o výške záväzkov do a po lehote splatnosti</t>
  </si>
  <si>
    <t xml:space="preserve">Záväzky do lehoty splatnosti </t>
  </si>
  <si>
    <t xml:space="preserve">Záväzky po lehote splatnosti </t>
  </si>
  <si>
    <t>III.2 d)</t>
  </si>
  <si>
    <t>Záväzky so zostatkovou dobou splatnosti nad 5 rokov</t>
  </si>
  <si>
    <t>Záväzky so zostatkovou dobou splatnosti 1 až 5 rokov</t>
  </si>
  <si>
    <t>Dlhodobé záväzky spolu</t>
  </si>
  <si>
    <t>Záväzky z obchodného styku voči prepojeným ÚJ</t>
  </si>
  <si>
    <t>Záväzky z obchod. styku v rámci podielovej účasti okrem vyššie uvedených záväzkov</t>
  </si>
  <si>
    <t>Čistá hodnota zákazky</t>
  </si>
  <si>
    <t>Ostatné záväzky v rámci podielovej účasti okrem záväzkov voči prepojeným ÚJ</t>
  </si>
  <si>
    <t>Ostatné dlhodobé záväzky</t>
  </si>
  <si>
    <t>Dlhodobé prijaté preddavky</t>
  </si>
  <si>
    <t>Vydané dlhopisy</t>
  </si>
  <si>
    <t>Záväzky zo sociálneho fondu</t>
  </si>
  <si>
    <t>Iné dlhodobé záväzky</t>
  </si>
  <si>
    <t>Dlhodobé bankové úvery</t>
  </si>
  <si>
    <t>Záväzky so zostatkovou dobou splatnosti do 1 roka vrátane</t>
  </si>
  <si>
    <t>Záväzky po lehote splatnosti</t>
  </si>
  <si>
    <t>Krátkodobé záväzky spolu</t>
  </si>
  <si>
    <t>Záväzky voči spoločníkom a združeniu</t>
  </si>
  <si>
    <t>Záväzky voči zamestnancom</t>
  </si>
  <si>
    <t>Daňové záväzky a dotácie</t>
  </si>
  <si>
    <t>Iné záväzky</t>
  </si>
  <si>
    <t>Bežné bankové úvery</t>
  </si>
  <si>
    <t xml:space="preserve">Krátkodobé finančné výpomoci </t>
  </si>
  <si>
    <t>Informácie o odloženej daňovej pohľadávke alebo o odloženom daňovom záväzku</t>
  </si>
  <si>
    <t>Dočasné rozdiely medzi účtovnou hodnotou majetku a daňovou základňou, z toho:</t>
  </si>
  <si>
    <t>odpočítateľné</t>
  </si>
  <si>
    <t>zdaniteľné</t>
  </si>
  <si>
    <t>Dočasné rozdiely medzi účtovnou hodnotou záväzkov a daňovou základňou, z toho:</t>
  </si>
  <si>
    <t>Možnosť umorovať daňovú stratu v budúcnosti</t>
  </si>
  <si>
    <t>Možnosť previesť nevyužité daňové odpočty</t>
  </si>
  <si>
    <t>Sadzba dane z príjmov ( v %)</t>
  </si>
  <si>
    <t>Odložená daňová pohľadávka</t>
  </si>
  <si>
    <t>Uplatnená daňová pohľadávka</t>
  </si>
  <si>
    <t>Zaúčtovaná ako náklad</t>
  </si>
  <si>
    <t>Zaúčtovaná do vlastného imania</t>
  </si>
  <si>
    <t>Odložený daňový záväzok</t>
  </si>
  <si>
    <t>Zmena odloženého daňového záväzku</t>
  </si>
  <si>
    <t>III.2 g)</t>
  </si>
  <si>
    <t>Informácie o záväzkoch zo sociálneho fondu</t>
  </si>
  <si>
    <t>Začiatočný stav sociálneho fondu</t>
  </si>
  <si>
    <t>Tvorba sociálneho fondu na ťarchu nákladov</t>
  </si>
  <si>
    <t>Tvorba sociálneho fondu zo zisku</t>
  </si>
  <si>
    <t>Ostatná tvorba sociálneho fondu</t>
  </si>
  <si>
    <t>Tvorba sociálneho fondu spolu</t>
  </si>
  <si>
    <t xml:space="preserve">Čerpanie sociálneho fondu </t>
  </si>
  <si>
    <t>Konečný stav sociálneho fondu</t>
  </si>
  <si>
    <t>Splatnosť</t>
  </si>
  <si>
    <t>Úrok 
p. a. 
(v %)</t>
  </si>
  <si>
    <t>Suma istiny</t>
  </si>
  <si>
    <t>Krátkodobé bankové úvery</t>
  </si>
  <si>
    <t>Dlhodobé pôžičky</t>
  </si>
  <si>
    <t>Krátkodobé pôžičky</t>
  </si>
  <si>
    <t>Krátkodobé finančné výpomoci</t>
  </si>
  <si>
    <t>do 1 roka vrátane</t>
  </si>
  <si>
    <t>od 1 - 5  rokov vrátane</t>
  </si>
  <si>
    <t>viac ako 5  rokov</t>
  </si>
  <si>
    <t>Istina</t>
  </si>
  <si>
    <t>Finančný náklad</t>
  </si>
  <si>
    <t>Informácie o daniach z príjmov</t>
  </si>
  <si>
    <t>Základ dane</t>
  </si>
  <si>
    <t>Daň</t>
  </si>
  <si>
    <t>Daň v %</t>
  </si>
  <si>
    <t>Výsledok hospodárenia 
pred zdanením, z toho:</t>
  </si>
  <si>
    <t>Teoretická daň</t>
  </si>
  <si>
    <t>Daňovo neuznané náklady</t>
  </si>
  <si>
    <t>Výnosy nepodliehajúce dani</t>
  </si>
  <si>
    <t>Umorenie daňovej straty</t>
  </si>
  <si>
    <t>Zmena sadzby dane</t>
  </si>
  <si>
    <t>Splatná daň z príjmov</t>
  </si>
  <si>
    <t>Odložená daň z príjmov</t>
  </si>
  <si>
    <t>Celková daň z príjmov</t>
  </si>
  <si>
    <t>Čl. IV</t>
  </si>
  <si>
    <t>Informácie, ktoré vysvetľujú a dopĺňajú položky výkazu ziskov a strát</t>
  </si>
  <si>
    <t>Informácie o tržbách</t>
  </si>
  <si>
    <t>Oblasť odbytu</t>
  </si>
  <si>
    <t>IV.1 b)</t>
  </si>
  <si>
    <t>Informácie o zmene stavu vnútroorganizačných zásob</t>
  </si>
  <si>
    <t xml:space="preserve">Zmena stavu vnútroorganizačných zásob </t>
  </si>
  <si>
    <t>Konečný zostatok</t>
  </si>
  <si>
    <t>Manká a škody</t>
  </si>
  <si>
    <t>Reprezentačné</t>
  </si>
  <si>
    <t>Dary</t>
  </si>
  <si>
    <t xml:space="preserve">Významné položky pri aktivácii nákladov, z toho: </t>
  </si>
  <si>
    <t>Ostatné významné položky výnosov z hospodárskej činnosti, z toho:</t>
  </si>
  <si>
    <t>Finančné výnosy, z toho:</t>
  </si>
  <si>
    <t>Kurzové zisky, z toho:</t>
  </si>
  <si>
    <t>Ostatné významné položky finančných výnosov, z toho:</t>
  </si>
  <si>
    <t>iné uisťovacie audítorské služby</t>
  </si>
  <si>
    <t>Osobné náklady, z toho:</t>
  </si>
  <si>
    <t>Mzdy</t>
  </si>
  <si>
    <t>Ostatné náklady na závislú činnosť</t>
  </si>
  <si>
    <t>Ostatné významné položky nákladov z hospodárskej činnosti, z toho:</t>
  </si>
  <si>
    <t>Finančné náklady, z toho:</t>
  </si>
  <si>
    <t>Kurzové straty, z toho:</t>
  </si>
  <si>
    <t>Náklady, ktoré majú výnimočný rozsah alebo výskyt, z toho:</t>
  </si>
  <si>
    <t>Tržby za vlastné výrobky</t>
  </si>
  <si>
    <t>Tržby z predaja služieb</t>
  </si>
  <si>
    <t>Tržby za tovar</t>
  </si>
  <si>
    <t>Výnosy zo zákazky</t>
  </si>
  <si>
    <t>Výnosy z nehnuteľnosti na predaj</t>
  </si>
  <si>
    <t>Čistý obrat celkom</t>
  </si>
  <si>
    <t>Čl. VII</t>
  </si>
  <si>
    <t>Informácie o ekonomických vzťahoch účtovnej jednotky a spriaznených osôb</t>
  </si>
  <si>
    <t xml:space="preserve">Spriaznená osoba </t>
  </si>
  <si>
    <t>Druh transakcie</t>
  </si>
  <si>
    <t>Hodnotové vyjadrenie obchodu</t>
  </si>
  <si>
    <t>Čl. VIII</t>
  </si>
  <si>
    <t>Vyplatené dividendy</t>
  </si>
  <si>
    <t>Prehľad o pohybe vlastného imania</t>
  </si>
  <si>
    <t>Položka vlastného imania</t>
  </si>
  <si>
    <t>Stav na začiatku účtovného obdobia </t>
  </si>
  <si>
    <t>Základné imanie v OR SR</t>
  </si>
  <si>
    <t>Zmena základného imania</t>
  </si>
  <si>
    <t>Pohľadávky za upísané VI</t>
  </si>
  <si>
    <t>Emisné ážio</t>
  </si>
  <si>
    <t>Zákonné rezervné fondy</t>
  </si>
  <si>
    <t>Ostatné kapitálové fondy</t>
  </si>
  <si>
    <t>Ostatné položky VI</t>
  </si>
  <si>
    <t>Označenie položky</t>
  </si>
  <si>
    <t>Obsah položky</t>
  </si>
  <si>
    <t>Peňažné toky z prevádzkovej činnosti</t>
  </si>
  <si>
    <t>Prijaté úroky, s výnimkou tých, ktoré sa začleňujú do investičných činností (+)</t>
  </si>
  <si>
    <t>Výdavky na zaplatené úroky, s výnimkou tých, ktoré sa začleňujú do finančných činností (–)</t>
  </si>
  <si>
    <t>Príjmy z dividend a iných podielov na zisku, s výnimkou tých, ktoré sa začleňujú do investičných činností (+)</t>
  </si>
  <si>
    <t>Výdavky na vyplatené dividendy a iné podiely na zisku, s výnimkou tých, ktoré sa začleňujú do finančných činností (–)</t>
  </si>
  <si>
    <t>Príjmy z položiek výnimočného rozsahu alebo výskytu (+)</t>
  </si>
  <si>
    <t>Výdavky na položky výnimočného rozsahu alebo výskytu (–)</t>
  </si>
  <si>
    <t>Ostatné príjmy z prevádzkových činností, okrem tých, ktoré sa uvádzajú osobitne  v iných častiach prehľadu peňažných tokov (+)</t>
  </si>
  <si>
    <t>Ostatné výdavky na prevádzkové činnosti, okrem tých, ktoré sa uvádzajú osobitne v  iných častiach prehľadu peňažných tokov (–)</t>
  </si>
  <si>
    <t>Ďalšie príjmy vzťahujúce sa na výnosy z hospodárskej činnosti a finančnej činnosti, ktoré nemožno považovať za príjmy z investičnej činnosti alebo finančnej činnosti (+)</t>
  </si>
  <si>
    <t>Ďalšie výdavky vzťahujúce sa na náklady z hospodárskej činnosti a finančnej činnosti, ktoré nemožno považovať za výdavky z investičnej činnosti alebo finančnej činnosti (–)</t>
  </si>
  <si>
    <t>Peňažné toky z investičnej činnosti</t>
  </si>
  <si>
    <t>B. 1.</t>
  </si>
  <si>
    <t>Výdavky na obstaranie dlhodobého nehmotného majetku (–)</t>
  </si>
  <si>
    <t>B. 2.</t>
  </si>
  <si>
    <t>Príjmy z predaja dlhodobého nehmotného majetku (+)</t>
  </si>
  <si>
    <t>B. 3.</t>
  </si>
  <si>
    <t>Výdavky na obstaranie dlhodobého hmotného majetku (–)</t>
  </si>
  <si>
    <t>B. 4.</t>
  </si>
  <si>
    <t>Príjmy z predaja dlhodobého hmotného majetku (+)</t>
  </si>
  <si>
    <t>B. 5.</t>
  </si>
  <si>
    <t>Výdavky na obstaranie dlhodobých cenných papierov a podielov  v iných účtovných jednotkách, okrem cenných papierov, ktoré sa považujú za peňažné ekvivalenty,  a cenných papierov, ktoré sú určené na predaj alebo na obchodovanie (–)</t>
  </si>
  <si>
    <t>B. 6.</t>
  </si>
  <si>
    <t>Príjmy z predaja dlhodobých cenných papierov a
podielov v iných účtovných jednotkách, okrem cenných papierov, ktoré sa považujú za peňažné ekvivalenty,  a cenných papierov, ktoré sú určené na predaj alebo na obchodovanie (+)</t>
  </si>
  <si>
    <t>B. 7.</t>
  </si>
  <si>
    <t>Výdavky na poskytnuté pôžičky (–)</t>
  </si>
  <si>
    <t>B. 8.</t>
  </si>
  <si>
    <t>Príjmy zo splácania poskytnutých pôžičiek (+)</t>
  </si>
  <si>
    <t>Peňažné toky z  investičnej činnosti, 
okrem príjmov a výdavkov, ktoré sa  uvádzajú alternatívne a  osobitne  v iných častiach prehľadu peňažných tokov  (+/–) (súčet B. 1. až B. 8. )</t>
  </si>
  <si>
    <t>B. 9.</t>
  </si>
  <si>
    <t>Výdavky súvisiace s derivátmi, okrem tých, ktoré  sú určené na predaj alebo na obchodovanie, alebo ak sa tieto výdavky považujú za peňažné toky z  finančnej činnosti (–)</t>
  </si>
  <si>
    <t>B. 10.</t>
  </si>
  <si>
    <t>Príjmy súvisiace s derivátmi, okrem tých, ktoré  sú určené na predaj alebo na obchodovanie, alebo ak sa tieto príjmy považujú za peňažné toky z  finančnej činnosti (+)</t>
  </si>
  <si>
    <t>B. 11.</t>
  </si>
  <si>
    <t>Výdavky súvisiace s derivátmi, ak sa nimi zabezpečuje majetok alebo záväzky účtovnej jednotky, pričom sa vykazujú rovnakým spôsobom ako peňažný tok súvisiaci s rizikom, ktoré sa zabezpečuje (–)</t>
  </si>
  <si>
    <t>B. 12.</t>
  </si>
  <si>
    <t>Príjmy súvisiace s derivátmi, ak sa nimi zabezpečuje majetok alebo záväzky účtovnej jednotky, pričom sa vykazujú rovnakým spôsobom ako peňažný tok súvisiaci s rizikom, ktoré sa zabezpečuje (+)</t>
  </si>
  <si>
    <t>B. 13.</t>
  </si>
  <si>
    <t>Prijaté úroky, okrem tých, ktoré sa začleňujú do prevádzkovej činnosti (+)</t>
  </si>
  <si>
    <t>B. 14.</t>
  </si>
  <si>
    <t>Príjmy z dividend a iných podielov na zisku, okrem tých, ktoré sa začleňujú do prevádzkovej činnosti (+)</t>
  </si>
  <si>
    <t>B. 15.</t>
  </si>
  <si>
    <t>Výdavky na daň z príjmov  účtovnej jednotky, ak ich možno  začleniť do investičnej činnosti (–)</t>
  </si>
  <si>
    <t>B. 16.</t>
  </si>
  <si>
    <t>Ostatné príjmy  vzťahujúce sa na investičnú činnosť, okrem tých, ktoré sa uvádzajú osobitne  v iných častiach prehľadu peňažných tokov (+)</t>
  </si>
  <si>
    <t>B. 17.</t>
  </si>
  <si>
    <t>Ostatné výdavky vzťahujúce sa na investičnú činnosť, okrem tých, ktoré sa uvádzajú osobitne  v iných častiach prehľadu peňažných tokov (–)</t>
  </si>
  <si>
    <t>B</t>
  </si>
  <si>
    <t>Peňažné toky z finančnej činnosti</t>
  </si>
  <si>
    <t>C. 1.</t>
  </si>
  <si>
    <t>C. 1. 1.</t>
  </si>
  <si>
    <t>C. 1. 2.</t>
  </si>
  <si>
    <t>Výdavky na obstaranie alebo spätné odkúpenie vlastných akcií, resp. vlastných obchodných podielov (–)</t>
  </si>
  <si>
    <t>C. 1. 3.</t>
  </si>
  <si>
    <t>Prijaté peňažné dary od spoločníkov alebo členov družstva (+)</t>
  </si>
  <si>
    <t>C. 1. 4.</t>
  </si>
  <si>
    <t>Príjmy z úhrady straty spoločníkmi (+)</t>
  </si>
  <si>
    <t>C. 1. 5.</t>
  </si>
  <si>
    <t>Výdavky na vyplatenie podielu spoločníka na vlastnom imaní (–)</t>
  </si>
  <si>
    <t>C. 1. 6.</t>
  </si>
  <si>
    <t>Príjmy z ďalších dôvodov, ktoré súvisia so znížením vlastného imania (+)</t>
  </si>
  <si>
    <t>C. 1. 7.</t>
  </si>
  <si>
    <t>Výdavky z ďalších dôvodov, ktoré súvisia so znížením vlastného imania (–)</t>
  </si>
  <si>
    <t>C. 2.</t>
  </si>
  <si>
    <t>Peňažné toky vznikajúce v zmenách v záväzkoch z úverov a pôžičiek (t. j. externých zdrojov financovania)
(súčet C. 2. 1. až C. 2. 6.)</t>
  </si>
  <si>
    <t>C. 2. 1.</t>
  </si>
  <si>
    <t xml:space="preserve">Príjmy z úverov, ktoré  poskytla účtovnej jednotke banka alebo pobočka zahraničnej banky, ak sa vzťahujú na činnosť súvisiacu s jej predmetom podnikania (+) </t>
  </si>
  <si>
    <t>C. 2. 2.</t>
  </si>
  <si>
    <t>Výdavky na splácanie úverov, ktoré  poskytla účtovnej jednotke banka alebo pobočka zahraničnej banky, ak sa vzťahujú na činnosť súvisiacu s jej predmetom podnikania (–)</t>
  </si>
  <si>
    <t>C. 2. 3.</t>
  </si>
  <si>
    <t>Príjmy z pôžičiek, ktoré poskytla účtovnej jednotke fyzická osoba alebo právnická osoba (okrem banky a pobočky zahraničnej banky), ak sa vzťahujú na činnosť súvisiacu s jej predmetom podnikania  (+)</t>
  </si>
  <si>
    <t>C. 2. 4.</t>
  </si>
  <si>
    <t>Výdavky na splácanie pôžičiek,  ktoré poskytla účtovnej jednotke fyzická osoba alebo právnická osoba (okrem banky a pobočky zahraničnej banky), ak sa vzťahujú na činnosť súvisiacu s jej predmetom podnikania (–)</t>
  </si>
  <si>
    <t>C. 2. 5.</t>
  </si>
  <si>
    <t>Príjmy z emisie dlhových cenných papierov (+)</t>
  </si>
  <si>
    <t>C. 2. 6.</t>
  </si>
  <si>
    <t>Výdavky na úhradu záväzkov z dlhových cenných papierov (–)</t>
  </si>
  <si>
    <t>Peňažné toky z  finančnej činnosti, 
okrem príjmov a výdavkov, ktoré sa  uvádzajú alternatívne a  osobitne  v iných častiach prehľadu peňažných tokov  (+/–)
(súčet C. 1. a C.2. )</t>
  </si>
  <si>
    <t>C. 3.</t>
  </si>
  <si>
    <t>Výdavky na zaplatené úroky, okrem tých, ktoré sa začleňujú do prevádzkovej činnosti (–)</t>
  </si>
  <si>
    <t>C. 4.</t>
  </si>
  <si>
    <t>Výdavky na vyplatené dividendy a iné podiely na zisku, okrem tých, ktoré sa  začleňujú do prevádzkovej činnosti (–)</t>
  </si>
  <si>
    <t>C. 5.</t>
  </si>
  <si>
    <t>Príjmy súvisiace s  derivátmi, okrem tých, ktoré sú určené na predaj alebo   na obchodovanie,  alebo ak sa považujú za  peňažné toky z investičnej činnosti (+)</t>
  </si>
  <si>
    <t>C. 6.</t>
  </si>
  <si>
    <t>Výdavky súvisiace s derivátmi, okrem tých, ktoré sú určené na predaj alebo  na obchodovanie,  alebo ak sa považujú za  peňažné toky z investičnej činnosti (–)</t>
  </si>
  <si>
    <t>C. 7.</t>
  </si>
  <si>
    <t>C. 8.</t>
  </si>
  <si>
    <t>C. 9.</t>
  </si>
  <si>
    <t>Výdavky na daň z príjmov  účtovnej jednotky, ak ich možno  začleniť do finančnej činnosti (–)</t>
  </si>
  <si>
    <t>C. 10.</t>
  </si>
  <si>
    <t>Ostatné príjmy vzťahujúce sa na finančnú činnosť, okrem tých, ktoré sa uvádzajú osobitne  v iných častiach prehľadu peňažných tokov (+)</t>
  </si>
  <si>
    <t>C. 11.</t>
  </si>
  <si>
    <t>Ostatné výdavky vzťahujúce sa na finančnú činnosť, okrem tých, ktoré sa uvádzajú osobitne  v iných častiach prehľadu peňažných tokov (–)</t>
  </si>
  <si>
    <t>C.</t>
  </si>
  <si>
    <t>Čisté peňažné toky z finančnej činnosti (súčet C. 1. až C. 11.)</t>
  </si>
  <si>
    <t>D.</t>
  </si>
  <si>
    <t>Čisté zvýšenie alebo čisté  zníženie peňažných prostriedkov (+/–)
(súčet A + B + C)</t>
  </si>
  <si>
    <t>E.</t>
  </si>
  <si>
    <t xml:space="preserve">Stav peňažných prostriedkov na začiatku účtovného obdobia (+/–) </t>
  </si>
  <si>
    <t>F.</t>
  </si>
  <si>
    <t xml:space="preserve">Stav peňažných ekvivalentov na začiatku účtovného obdobia (+/–) </t>
  </si>
  <si>
    <t>G.</t>
  </si>
  <si>
    <t>Stav peňažných prostriedkov  na konci  účtovného obdobia pred zohľadnením kurzových rozdielov vyčíslených ku dňu, ku ktorému sa zostavuje účtovná závierka (+/–)</t>
  </si>
  <si>
    <t>H.</t>
  </si>
  <si>
    <t>Stav peňažných ekvivalentov na konci  účtovného obdobia pred zohľadnením kurzových rozdielov vyčíslených ku dňu, ku ktorému sa zostavuje účtovná závierka (+/–)</t>
  </si>
  <si>
    <t>I.</t>
  </si>
  <si>
    <t xml:space="preserve">Kurzové rozdiely vyčíslené k peňažným prostriedkom a peňažným ekvivalentom ku dňu, ku ktorému sa zostavuje účtovná závierka (+/–) </t>
  </si>
  <si>
    <t>J.</t>
  </si>
  <si>
    <t>Zostatok peňažných prostriedkov na konci účtovného  obdobia upravený o kurzové rozdiely vyčíslené ku dňu, ku ktorému sa zostavuje  účtovná závierka (+/–)</t>
  </si>
  <si>
    <t>K.</t>
  </si>
  <si>
    <t>Zostatok peňažných ekvivalentov na konci účtovného  obdobia upravený o kurzové rozdiely vyčíslené ku dňu, ku ktorému sa zostavuje  účtovná závierka (+/–)</t>
  </si>
  <si>
    <t xml:space="preserve">Prehľad peňažných tokov pri použití nepriamej metódy </t>
  </si>
  <si>
    <t>Bezprostredne predchádzjúce účtovné obdobie</t>
  </si>
  <si>
    <t>Z/S</t>
  </si>
  <si>
    <t>Výsledok hospodárenia za účtovné obdobie pred zdanením daňou z príjmov (+/–)</t>
  </si>
  <si>
    <t>A. 1.</t>
  </si>
  <si>
    <t>A. 1. 1.</t>
  </si>
  <si>
    <t>Odpisy dlhodobého nehmotného majetku a dlhodobého hmotného majetku (+)</t>
  </si>
  <si>
    <t>A. 1. 2.</t>
  </si>
  <si>
    <t>Zostatková cena dlhodobého nehmotného majetku a dlhodobého hmotného majetku účtovaná pri vyradení tohto majetku do nákladov na hospodársku činnosť, okrem zostatkovej ceny predaného dlhodobého nehmotného majetku a dlhodobého hmotného majetku (+)</t>
  </si>
  <si>
    <t>A. 1. 3.</t>
  </si>
  <si>
    <t>Odpis opravnej položky k nadobudnutému majetku  (+/–)</t>
  </si>
  <si>
    <t>A. 1. 4.</t>
  </si>
  <si>
    <t>Zmena stavu dlhodobých rezerv (+/–)</t>
  </si>
  <si>
    <t>A. 1. 5.</t>
  </si>
  <si>
    <t>Zmena stavu opravných položiek  (+/–)</t>
  </si>
  <si>
    <t>A. 1. 6.</t>
  </si>
  <si>
    <t>Zmena stavu položiek časového rozlíšenia nákladov a výnosov  (+/–)</t>
  </si>
  <si>
    <t>A. 1. 7.</t>
  </si>
  <si>
    <t>Dividendy a iné podiely na zisku účtované do výnosov  (–)</t>
  </si>
  <si>
    <t>A. 1. 8.</t>
  </si>
  <si>
    <t>Úroky účtované do nákladov  (+)</t>
  </si>
  <si>
    <t>A. 1. 9.</t>
  </si>
  <si>
    <t>Úroky účtované do výnosov  (–)</t>
  </si>
  <si>
    <t>A. 1. 10.</t>
  </si>
  <si>
    <t>A. 1. 11.</t>
  </si>
  <si>
    <t>Kurzová strata vyčíslená k peňažným prostriedkom a peňažným ekvivalentom ku dňu, ku ktorému sa zostavuje účtovná závierka (+)</t>
  </si>
  <si>
    <t>A. 1. 12.</t>
  </si>
  <si>
    <t>Výsledok z predaja dlhodobého majetku, s výnimkou majetku, ktorý sa považuje za peňažný ekvivalent (+/–)</t>
  </si>
  <si>
    <t>A. 1. 13.</t>
  </si>
  <si>
    <t>Ostatné položky nepeňažného charakteru, ktoré ovplyvňujú výsledok hospodárenia, okrem tých, ktoré sa uvádzajú osobitne v iných častiach prehľadu peňažných tokov  (+/–)</t>
  </si>
  <si>
    <t>A. 2.</t>
  </si>
  <si>
    <t>Vplyv zmien stavu pracovného kapitálu,ktorým sa rozumie rozdiel medzi obežným majetkom a krátkodobými záväzkami, okrem položiek obežného majetku, ktoré sú súčasťou peňažných prostriedkov a peňažných ekvivalentov, na výsledok hospodárenia
(súčet A. 2. 1. až A. 2. 4.)</t>
  </si>
  <si>
    <t>A. 2. 1.</t>
  </si>
  <si>
    <t>Zmena stavu pohľadávok z prevádzkovej činnosti (–/+)</t>
  </si>
  <si>
    <t>A. 2. 2.</t>
  </si>
  <si>
    <t>Zmena stavu záväzkov z prevádzkovej činnosti (+/–)</t>
  </si>
  <si>
    <t>A. 2. 3.</t>
  </si>
  <si>
    <t>Zmena stavu zásob (–/+)</t>
  </si>
  <si>
    <t>A. 2. 4.</t>
  </si>
  <si>
    <t>Zmena stavu krátkodobého finančného majetku, okrem majetku, ktorý je súčasťou peňažných prostriedkov a peňažných ekvivalentov (–/+)</t>
  </si>
  <si>
    <t>Peňažné toky z  prevádzkovej činnosti, 
okrem príjmov a výdavkov, ktoré sa  uvádzajú alternatívne,  osobitne  v iných častiach prehľadu peňažných tokov a peňažných tokov výnimočného rozsahu alebo výskytu (+/–), (súčet Z/S  +  A. 1. + A. 2 )</t>
  </si>
  <si>
    <t>A. 3.</t>
  </si>
  <si>
    <t>A. 4.</t>
  </si>
  <si>
    <t>A. 5.</t>
  </si>
  <si>
    <t>A. 6.</t>
  </si>
  <si>
    <t>A. 7.</t>
  </si>
  <si>
    <t>Výdavky na daň z príjmov  účtovnej jednotky po odpočítaní príjmov z vrátenia preplatku dane z príjmov, okrem tých, ktoré sa vzťahujú na investičnú činnosť alebo na finančnú činnosť  (–/+)</t>
  </si>
  <si>
    <t>A. 8.</t>
  </si>
  <si>
    <t>A. 9.</t>
  </si>
  <si>
    <t>A. 10.</t>
  </si>
  <si>
    <t>A. 11.</t>
  </si>
  <si>
    <t>A. 12.</t>
  </si>
  <si>
    <t>A. 13.</t>
  </si>
  <si>
    <t>A.</t>
  </si>
  <si>
    <t>Čisté peňažné toky z prevádzkovej činnosti (+/–) (súčet Z/S +  A. 1.  až  A. 13.)</t>
  </si>
  <si>
    <t>*</t>
  </si>
  <si>
    <t>Peňažné toky vznikajúce vo  vlastnom  imaní
(súčet C. 1. 1. až C. 1. 7.)</t>
  </si>
  <si>
    <t>áno</t>
  </si>
  <si>
    <t>nie</t>
  </si>
  <si>
    <t>Bezprostredne predchádzajúce
účtovné obdobie</t>
  </si>
  <si>
    <t>Počet vedúcich zamestnancov (členovia štatutárneho orgánu ÚJ
a vedúci zamestnanci v priamej pôsobnosti ŠO alebo člena ŠO)</t>
  </si>
  <si>
    <t>Počet zamestnancov ku dňu,
ku ktorému sa zostavuje účtovná závierka, vrátane vedúcich zamestnancov</t>
  </si>
  <si>
    <t>Účtovné zásady a metódy boli účtovnou jednotkou konzistentne aplikované.</t>
  </si>
  <si>
    <t>Druh majetku/záväzkov</t>
  </si>
  <si>
    <t>Náklady spojené
s obstaraním</t>
  </si>
  <si>
    <t>Majetok obstaraný zmluvou o kúpe
prenajatej veci</t>
  </si>
  <si>
    <t>Obstarávacia cena</t>
  </si>
  <si>
    <t>Vlastné náklady</t>
  </si>
  <si>
    <r>
      <t xml:space="preserve">Odpisový plán účtovných odpisov </t>
    </r>
    <r>
      <rPr>
        <b/>
        <sz val="11"/>
        <color theme="1"/>
        <rFont val="Cambria"/>
        <family val="1"/>
        <charset val="238"/>
      </rPr>
      <t>dlhodobého hmotného majetku</t>
    </r>
    <r>
      <rPr>
        <sz val="11"/>
        <color theme="1"/>
        <rFont val="Cambria"/>
        <family val="1"/>
        <charset val="238"/>
      </rPr>
      <t xml:space="preserve"> zostavený účtovnou jednotkou interným predpisom vychádzal z predpokladaného opotrebenia zaraďovaného majetku zodpovedajúceho miere opotrebenia v bežných podmienkach jeho používania. Odpisové sadzby pre účtovné a daňové odpisy  </t>
    </r>
    <r>
      <rPr>
        <b/>
        <sz val="11"/>
        <color theme="1"/>
        <rFont val="Cambria"/>
        <family val="1"/>
        <charset val="238"/>
      </rPr>
      <t>sa nerovnajú</t>
    </r>
    <r>
      <rPr>
        <sz val="11"/>
        <color theme="1"/>
        <rFont val="Cambria"/>
        <family val="1"/>
        <charset val="238"/>
      </rPr>
      <t>.</t>
    </r>
    <r>
      <rPr>
        <sz val="11"/>
        <color indexed="8"/>
        <rFont val="Cambria"/>
        <family val="1"/>
        <charset val="238"/>
      </rPr>
      <t xml:space="preserve">
</t>
    </r>
  </si>
  <si>
    <t xml:space="preserve">III.1 aa) </t>
  </si>
  <si>
    <t>Aktivované
náklady na vývoj</t>
  </si>
  <si>
    <t>Poskytnuté
preddavky na DNM</t>
  </si>
  <si>
    <t>Obstarávaný DNM</t>
  </si>
  <si>
    <t>Aktivované
náklady
na vývoj</t>
  </si>
  <si>
    <t>III.1 ab)</t>
  </si>
  <si>
    <t>Pestovateľské celky trvalých porastov</t>
  </si>
  <si>
    <t>Obstarávaný DHM</t>
  </si>
  <si>
    <t>Poskytnuté
preddavky na DHM</t>
  </si>
  <si>
    <t>Samostatné hnuteľné
veci a súbory HV</t>
  </si>
  <si>
    <t>Základné stádo
a ťažné zvieratá</t>
  </si>
  <si>
    <t>Poskytnuté preddavky na DHM</t>
  </si>
  <si>
    <t>Bežné
účtovné obdobie</t>
  </si>
  <si>
    <t>Predchádzajúce
účtovné obdobie</t>
  </si>
  <si>
    <t>Výnosy zo zákazkovej výroby
za ÚO</t>
  </si>
  <si>
    <t>Sumár od začiatku ZV
do konca bežného
účtovného obdobia</t>
  </si>
  <si>
    <t>Náklady na zákazkovú výrobu
za ÚO</t>
  </si>
  <si>
    <t>Hrubý zisk/hrubá strata</t>
  </si>
  <si>
    <t>Výpočet hodnoty zákazkovej výroby ku koncu ÚO</t>
  </si>
  <si>
    <t>Suma prijatých preddavkov</t>
  </si>
  <si>
    <t>Suma zadržanej platby</t>
  </si>
  <si>
    <t>Úprava výnosov podľa použitej metódy zistenia stupňa
dokončenia zákazkovej výroby</t>
  </si>
  <si>
    <t>Vyfakturované čiastky výnosov za vykonanú prácu
na zákazkovej výrobe</t>
  </si>
  <si>
    <t>Suma od začiatku
ZV až do konca
bežného ÚO</t>
  </si>
  <si>
    <t>Informácie o zákazkovej výrobe</t>
  </si>
  <si>
    <t>Nižšie uvedené pohľadávky neobsahujú odloženú daňovú pohľadávku (účet 481) a čistú hodnotu zákazky (účet 316). Informácie o odloženej daňovej pohľadávke sú III. 2 f) a informácie o čistej hodnote zákazky sú v časti III. 1 o).</t>
  </si>
  <si>
    <t>Pohľadávky podľa zostatkovej
doby splatnosti</t>
  </si>
  <si>
    <t>Bežné obdobie</t>
  </si>
  <si>
    <t>Bezprostredne predchádzajúce obdobie</t>
  </si>
  <si>
    <t>Rezerva</t>
  </si>
  <si>
    <t>Krátkodobé rezervy,
z toho:</t>
  </si>
  <si>
    <t>Záväzky so zostatkovou dobou splatnosti jeden až päť rokov</t>
  </si>
  <si>
    <t>Záväzky so zostatkovou dobou splatnosti do jedného roka vrátane</t>
  </si>
  <si>
    <t>Záväzky z obchodného styku voči prepojeným účtovným jednotkám</t>
  </si>
  <si>
    <t>Záväzky z obchodného styku v rámci podielovej účasti okrem vyššie uvedených záväzkov</t>
  </si>
  <si>
    <t>Ostatné záväzky voči prepojeným účtovným jednotkám</t>
  </si>
  <si>
    <t>Krátkodobé záväzky</t>
  </si>
  <si>
    <t>Dlhodobé záväzky</t>
  </si>
  <si>
    <t>Dátum splat-
nosti</t>
  </si>
  <si>
    <t>Príslušná mena</t>
  </si>
  <si>
    <t>Mena EUR</t>
  </si>
  <si>
    <t>Názov položky
- NÁJOMCA</t>
  </si>
  <si>
    <t>IV.1 a)</t>
  </si>
  <si>
    <t>Zmena stavu vnútroorganizačných
vo výkaze ziskov a strát</t>
  </si>
  <si>
    <t>Začiatoč-
ný</t>
  </si>
  <si>
    <t>Kurzové zisky ku dňu, ku ktorému
sa zostavuje účtovná závierka</t>
  </si>
  <si>
    <t xml:space="preserve">Informácie o osobných nákladoch, o významných nákladoch  za poskytnuté služby
a významných nákladoch z hospodárskej a finančnej činnosti:
</t>
  </si>
  <si>
    <t>Náklady za poskytnuté služby,
z toho:</t>
  </si>
  <si>
    <t>Náklady voči audítorovi/
udítorskej spoločnosti, z toho:</t>
  </si>
  <si>
    <t>Náklady za overenie individuálnej
účtovnej závierky</t>
  </si>
  <si>
    <t>Daňové poradenstvo</t>
  </si>
  <si>
    <t>Ostatné neaudítorské služby</t>
  </si>
  <si>
    <t>Ostatné významné položky nákladov
za poskytnuté služby, z toho:</t>
  </si>
  <si>
    <t>Kurzové straty ku dňu, ku ktorému sa
zostavuje účtovná závierka</t>
  </si>
  <si>
    <t>Ostatné významné položky
finančných nákladov, z toho:</t>
  </si>
  <si>
    <t>Informácie o čistom obrate podľa § 2 ods. 15 a § 19 ods. 1a)  Zákona o účtovníctve:</t>
  </si>
  <si>
    <t>Iné výnosy zahrnuté do čistého obratu
ak je predmetom činnosti ÚJ
dosahovanie iných výnosov
ako je uvedené vyššie</t>
  </si>
  <si>
    <t>Bezprostredne
predchádzajúce
obdobie</t>
  </si>
  <si>
    <t>Kúpa/predaj zásob</t>
  </si>
  <si>
    <t>Kúpa/predaj nehnuteľností</t>
  </si>
  <si>
    <t>Kúpa/predaj iného majetku</t>
  </si>
  <si>
    <t>Nákup/predaj služieb</t>
  </si>
  <si>
    <t>Lízing</t>
  </si>
  <si>
    <t>Výskum a vývoj</t>
  </si>
  <si>
    <t>Licencie</t>
  </si>
  <si>
    <t>Financovanie</t>
  </si>
  <si>
    <t>Poskytnutie/prijatie pôžičiek</t>
  </si>
  <si>
    <t>Poskytnutie/prijatie vkladov do vlastného imania</t>
  </si>
  <si>
    <t>Poskytnutie/prijatie záruk a garancií</t>
  </si>
  <si>
    <t>Podmienený majetok</t>
  </si>
  <si>
    <t>Podmienené záväzky</t>
  </si>
  <si>
    <t>Iné finančné povinnosti/nároky</t>
  </si>
  <si>
    <t>Úhrada záväzkov
v mene príslušnej ÚJ alebo príslušnou ÚZ</t>
  </si>
  <si>
    <t>Prírast-
ky</t>
  </si>
  <si>
    <t>Presu-
ny</t>
  </si>
  <si>
    <t>Oceňovacie rozdiely
z precenenia majetku
a záväzkov</t>
  </si>
  <si>
    <t>Oceňovacie rozdiely
z kapitálových účastín</t>
  </si>
  <si>
    <t>Ostatné fondy tvorené
zo zisku</t>
  </si>
  <si>
    <t>Nerozdelený zisk
minulých rokov</t>
  </si>
  <si>
    <t>Neuhradená strata
minulých rokov</t>
  </si>
  <si>
    <t>VH bežného
účtovného obdobia</t>
  </si>
  <si>
    <t xml:space="preserve">Nepeňažné operácie ovplyvňujúce výsledok hospodárenia za účtovné
obdobie pred  zdanením daňou z príjmov
(+/–) (súčet A. 1. 1. až A. 1. 13.) </t>
  </si>
  <si>
    <t>Kurzový zisk vyčíslený k peňažným prostriedkom a peňažným ekvivalentom
ku dňu, ku ktorému sa zostavuje
účtovná závierka (–)</t>
  </si>
  <si>
    <t>Čisté  peňažné  toky  z investičnej  činnosti
(súčet B. 1. až B. 17.)</t>
  </si>
  <si>
    <t>Príjmy budúcich období dlhodobé,
z toho:</t>
  </si>
  <si>
    <t>Ostatné záväzky
z obchodného styku</t>
  </si>
  <si>
    <t>Dlhodobé zmenky
na úhradu</t>
  </si>
  <si>
    <t xml:space="preserve">Dlhodobé záväzky
z derivátových operácií </t>
  </si>
  <si>
    <t>Informácie o počte zamestnancov:</t>
  </si>
  <si>
    <t>Zmeny účtovných zásad a metód:</t>
  </si>
  <si>
    <t>Účtovná jednotka bude nepretržite pokračovať vo svojej činnosti:</t>
  </si>
  <si>
    <t>Informácie o charaktere a účele transakcií, ktoré sa neuvádzajú v súvahe:</t>
  </si>
  <si>
    <t>Spôsob zostavenia odpisového plánu dlhodobého majetku:</t>
  </si>
  <si>
    <t>Prehľad o pohybe jednotlivých zložiek dlhodobého hmotného majetku (DHM):</t>
  </si>
  <si>
    <t>Informácie o výnosoch pri aktivácii nákladov, o výnosoch z hospodárskej činnosti,
finančných výnosov a výnosov, ktoré majú výnimočný rozsah alebo výskyt:</t>
  </si>
  <si>
    <t>III.4</t>
  </si>
  <si>
    <t>Informácie o majetku prenajatom formou finančného prenájmu u nájomcu:
celková suma dohodnutých platieb ku dňu, ku ktorému sa zostavuje ÚZ:</t>
  </si>
  <si>
    <t>Výnosy, ktoré majú výnimočný rozsah alebo výskyt:</t>
  </si>
  <si>
    <t>Vplyv nevykázanej odloženej daňovej pohľadávky</t>
  </si>
  <si>
    <t>Nedokončená výroba
a polotovary vlastnej výroby</t>
  </si>
  <si>
    <t>Príjmy z emisie akcií, resp. Príjmy
z upísaných obchodných podielov (+)</t>
  </si>
  <si>
    <t>Prehľad o pohybe jednotlivých zložiek dlhodobého nehmotného majetku (DNM):</t>
  </si>
  <si>
    <t>Informácie o hodnote pohľadávok do lehoty splatnosti a po lehote splatnosti:</t>
  </si>
  <si>
    <t>Informácie o významných položkách časového rozlíšenia na strane aktív:</t>
  </si>
  <si>
    <t>Informácie o bankových úveroch, pôžičkách a krátkodobých finančných
výpomociach:</t>
  </si>
  <si>
    <t>Informácie o ekonomických vzťahoch účtovnej jednotky a spriaznených osôb:</t>
  </si>
  <si>
    <t xml:space="preserve"> Informácie o krátkodobom finančnom majetku:</t>
  </si>
  <si>
    <t>Poriadie 273, 90622</t>
  </si>
  <si>
    <t>výroba výrobkov z plastov</t>
  </si>
  <si>
    <t>Právny dôvod na zostavenie účtovnej závierky - riadna UZ</t>
  </si>
  <si>
    <t xml:space="preserve">Účtovná jednotka neidentifikovala transakcie, ktorých charakter a účel nie je uvedený v súvahe. </t>
  </si>
  <si>
    <t xml:space="preserve">Spôsob oceňovania jednotlivých zložiek majetku a záväzkov:
</t>
  </si>
  <si>
    <t xml:space="preserve">Softvér </t>
  </si>
  <si>
    <t>25</t>
  </si>
  <si>
    <t>lineárna</t>
  </si>
  <si>
    <t>Stroje a zariadenia</t>
  </si>
  <si>
    <t>8,3 až 16,6</t>
  </si>
  <si>
    <t>5 až 2,5</t>
  </si>
  <si>
    <t>Dopravné prostierdky</t>
  </si>
  <si>
    <t>jednorázovo</t>
  </si>
  <si>
    <t>100</t>
  </si>
  <si>
    <t>ostatné</t>
  </si>
  <si>
    <t>poistné formy</t>
  </si>
  <si>
    <t>poistné EuroGAP</t>
  </si>
  <si>
    <t>odchodné,odstupné</t>
  </si>
  <si>
    <t>iné riziká /výroba foriem/</t>
  </si>
  <si>
    <t>audit</t>
  </si>
  <si>
    <t>nevyčerpaná dovolenka</t>
  </si>
  <si>
    <t>odchodné, odstupné</t>
  </si>
  <si>
    <t>nevyčerpaná  dovolenka</t>
  </si>
  <si>
    <t>dodatočné zľavy</t>
  </si>
  <si>
    <t>SLSP</t>
  </si>
  <si>
    <t>Deutsche Leasing</t>
  </si>
  <si>
    <t>eur</t>
  </si>
  <si>
    <t>Eskontné  úvery</t>
  </si>
  <si>
    <t>Slovensko</t>
  </si>
  <si>
    <t>Zahraničie</t>
  </si>
  <si>
    <t>prepracovanie materiálu</t>
  </si>
  <si>
    <t>predaj materiálu</t>
  </si>
  <si>
    <t>výroba foriem</t>
  </si>
  <si>
    <t>doprava</t>
  </si>
  <si>
    <t>opravy a údržba</t>
  </si>
  <si>
    <t>Zákonné soc.poistenie</t>
  </si>
  <si>
    <t>úroky</t>
  </si>
  <si>
    <t>THERMOPLASTIK, s.r.o</t>
  </si>
  <si>
    <t>I.3</t>
  </si>
  <si>
    <t xml:space="preserve">Odpisový plán účtovných odpisov dlhodobého nehmotného majetku zostavený účtovnou jednotkou vychádza z predpokladanej doby použiteľnosti dlhodobého nehmotného majetku
</t>
  </si>
  <si>
    <t xml:space="preserve">II. 4 </t>
  </si>
  <si>
    <t>Drobný NM a HM</t>
  </si>
  <si>
    <t xml:space="preserve">Informácie o zákazkovej výrobe 
</t>
  </si>
  <si>
    <t>III.1 c)</t>
  </si>
  <si>
    <t>III.1d)</t>
  </si>
  <si>
    <t>III.1 e)</t>
  </si>
  <si>
    <t>rabat k výrobkom podľa zmluv</t>
  </si>
  <si>
    <t>Záväzky z obchodného styku</t>
  </si>
  <si>
    <t>Záväzky zo soc. poistenia</t>
  </si>
  <si>
    <t xml:space="preserve">IV.1 c)
</t>
  </si>
  <si>
    <t>Doprava</t>
  </si>
  <si>
    <t>20-40</t>
  </si>
  <si>
    <t>Všetky finančné prostriedky sú prístupné, nie je žiadna blokácia</t>
  </si>
  <si>
    <t xml:space="preserve">III. 2a) </t>
  </si>
  <si>
    <t>III.2b)</t>
  </si>
  <si>
    <t xml:space="preserve">III.2 c) </t>
  </si>
  <si>
    <t>III.3</t>
  </si>
  <si>
    <t>Predaj výrobkov</t>
  </si>
  <si>
    <t>Predaj služieb</t>
  </si>
  <si>
    <t>Predaj tovarov</t>
  </si>
  <si>
    <t>Tržby zákazky</t>
  </si>
  <si>
    <t>IV.1 d)</t>
  </si>
  <si>
    <t>Čl. V</t>
  </si>
  <si>
    <t>Informácie o iných aktívach a iných pasívach</t>
  </si>
  <si>
    <t>Informácie o podmienených záväzkoch:</t>
  </si>
  <si>
    <t>Druh podmieneného záväzku, ktorý sa nevykazuje
v účtovných výkazoch</t>
  </si>
  <si>
    <t>Hodnota celkom</t>
  </si>
  <si>
    <t>Hodnota voči
spriazneným osobám</t>
  </si>
  <si>
    <t>Zo súdnych rozhodnutí</t>
  </si>
  <si>
    <t>Z poskytnutých záruk</t>
  </si>
  <si>
    <t>Zo všeobecne záväzných právnych predpisov</t>
  </si>
  <si>
    <t>Zo zmluvy o podriadenom záväzku</t>
  </si>
  <si>
    <t>Iné podmienené záväzky</t>
  </si>
  <si>
    <t>440/AU/14</t>
  </si>
  <si>
    <t>30/AUOC/13</t>
  </si>
  <si>
    <t>DL</t>
  </si>
  <si>
    <t>LZL/15/00330</t>
  </si>
  <si>
    <t>LZL/15/00331</t>
  </si>
  <si>
    <t>LZL/15/00332</t>
  </si>
  <si>
    <t>LZL/15/00333</t>
  </si>
  <si>
    <t>LZL/15/00329</t>
  </si>
  <si>
    <t>LZL/16/00011</t>
  </si>
  <si>
    <t>LZL/16/00010</t>
  </si>
  <si>
    <t>LZL/16/00015</t>
  </si>
  <si>
    <t>LZL/15/00343</t>
  </si>
  <si>
    <t>LZL/15/00344</t>
  </si>
  <si>
    <t>LZL/15/00342</t>
  </si>
  <si>
    <t>LZL/15/00345</t>
  </si>
  <si>
    <t>140/CC/17</t>
  </si>
  <si>
    <t>876/CC/17</t>
  </si>
  <si>
    <t>446/CC/17</t>
  </si>
  <si>
    <t>Záložné zmluvy k úverom</t>
  </si>
  <si>
    <t>Informácie o príjmoch a výhodách členov štatutárnych orgánov, dozorných orgánov a iného orgánu účtovnej jednotky</t>
  </si>
  <si>
    <t>Štatutárny orgán nepoberal žiadne výhody, odmeny, záruky, pôžičky ani iné finančné prostriedky,
ani záruky na bankové účely.</t>
  </si>
  <si>
    <t>6-12</t>
  </si>
  <si>
    <t>Stupeň dokončenia zákazkovej výroby sa zisťuje podľa nákladov skutočne vynaložených na zákazkovú
výrobu ako pomer skutočne vynaložených nákladov a rozpočtovaných nákladov</t>
  </si>
  <si>
    <t>Rozdelenie účtovného zisku/vysporiadanie straty,  prípadne návrh:</t>
  </si>
  <si>
    <t>III.2e)</t>
  </si>
  <si>
    <t>III.2 f)</t>
  </si>
  <si>
    <t>ostatné služby</t>
  </si>
  <si>
    <t>IV. 2</t>
  </si>
  <si>
    <t xml:space="preserve">V.1 </t>
  </si>
  <si>
    <t>Čl. VI</t>
  </si>
  <si>
    <t>VI.1</t>
  </si>
  <si>
    <t>VI. 2</t>
  </si>
  <si>
    <t>skonto k materiálu,predaj materiálu</t>
  </si>
  <si>
    <t>zrušenie rezery</t>
  </si>
  <si>
    <t>poistné náhrady, kompenzácia škody</t>
  </si>
  <si>
    <t>22556/2014</t>
  </si>
  <si>
    <t>22554/2014</t>
  </si>
  <si>
    <t>22754/2014</t>
  </si>
  <si>
    <t>22757/2015</t>
  </si>
  <si>
    <t>31994/2015</t>
  </si>
  <si>
    <t>31997/2015</t>
  </si>
  <si>
    <t>31999/2015</t>
  </si>
  <si>
    <t>37021/2015</t>
  </si>
  <si>
    <t>1506/2016</t>
  </si>
  <si>
    <t>1507/2016</t>
  </si>
  <si>
    <t>25201/2016</t>
  </si>
  <si>
    <t>27109/2016</t>
  </si>
  <si>
    <t>29654/2016</t>
  </si>
  <si>
    <t>10167/2017</t>
  </si>
  <si>
    <t>26289/2017</t>
  </si>
  <si>
    <t>36501/2017</t>
  </si>
  <si>
    <t>1337/2018</t>
  </si>
  <si>
    <t>247/CC/18</t>
  </si>
  <si>
    <t>31785/2018</t>
  </si>
  <si>
    <t>754/CC/18</t>
  </si>
  <si>
    <t>32168/2018</t>
  </si>
  <si>
    <t>Pohľadávky do lehoty splatnosti</t>
  </si>
  <si>
    <t xml:space="preserve"> Štruktúra záväzkov podľa zostatkovej doby splatnosti 
na položky súvahy:</t>
  </si>
  <si>
    <t>V.2</t>
  </si>
  <si>
    <t>Tvorba kapitálového fondu</t>
  </si>
  <si>
    <t>Jedná sa o záložné právo v prospech:  Slovenskej sporiteľne , a.s. k poskytnutým úverom na nákup strojov a budovy lisovne  a záložné právo voči spoločnosti Deutsche Leasing Slovakia , spol s. r.o. k poskytnutým úverom na nákup strojov</t>
  </si>
  <si>
    <t>Bankový ústav</t>
  </si>
  <si>
    <t>Poskytnutý úver</t>
  </si>
  <si>
    <t>Číslo úveru</t>
  </si>
  <si>
    <t>NCRzp</t>
  </si>
  <si>
    <t>25-50</t>
  </si>
  <si>
    <t>2-4</t>
  </si>
  <si>
    <t>Dátum schválenia ÚZ za rok 2018:   11.4.2019, schvalovací orgán : valné zhromaždenie</t>
  </si>
  <si>
    <t xml:space="preserve">Účtovná závierka Spoločnosti k 31.12.2019  je zostavená ako riadna účtovná závierka podľa § 17 ods. 6 zákona č. 431/2002 Z. z. o účtovníctve v platnom znení (ďalej „zákon o účtovníctve“) za účtovné obdobie od 1.1.2019    do 31.12.2019. 
</t>
  </si>
  <si>
    <t>selfbilling fakturácia k roku 2019</t>
  </si>
  <si>
    <t>poistné autá</t>
  </si>
  <si>
    <t>ÚJ v roku 2019 netvorila kapitálový fond z príspevkov v zmysle paragrafu 123ods.2 a §217a  ods.1 
Obchodného zákonníka</t>
  </si>
  <si>
    <t>Nárast fin.pr.</t>
  </si>
  <si>
    <t>98/CC/19</t>
  </si>
  <si>
    <t>6995/2019</t>
  </si>
  <si>
    <t>467/CC/19</t>
  </si>
  <si>
    <t>20195/2019</t>
  </si>
  <si>
    <t>794/CC/19</t>
  </si>
  <si>
    <t>32453/2019</t>
  </si>
  <si>
    <t xml:space="preserve">popis </t>
  </si>
  <si>
    <t>Pohľadávky VW AG</t>
  </si>
  <si>
    <t>Lisovňa C c.p.28088/22 +žeriav MZDZE 32t/16t/23,35m+dráha</t>
  </si>
  <si>
    <t>Lis Engel Victory 500/120 tech v.č.202379+robot Viper 6 v.č.202380</t>
  </si>
  <si>
    <t>Lis Engel Victory 1800/300 tech v.č.202378+robot Viper 12 v.č.202381</t>
  </si>
  <si>
    <t xml:space="preserve">Lis Engel Duo 11050/1100 WP v.č.202590 </t>
  </si>
  <si>
    <t>Robot Quantec Prime KR120R3500K v.č.669361</t>
  </si>
  <si>
    <t>Sušičky Moretto-1504914,1503934, temperovacie zar.-066150016,066090069,066150018,066150017,Sušičky KOCH-4808,502150041,5021500040,Pásový dopravník Virginio Nastri PNL/8 v.č.25546/15, Temperačné zar. AEC Truetemp 45FO135,45FO136,45BO885,45DO335,45DO336</t>
  </si>
  <si>
    <t>Lis Krauss Maffei 420 CX v.č.61024453</t>
  </si>
  <si>
    <t>Lis Krauss Maffei 900 GX v.č.61024437</t>
  </si>
  <si>
    <t xml:space="preserve">Podtlakové dopravníky CSE-K - v.č. 066150037,066150038, Sušiace zariadenia Regloplast P140M/18/SM75/2SK/RT100 v.č. 117300520006,117300520007,Sušiace zariadenia Regloplast P100M/8/SM72/DK/RT100 v.č. 117901350002,117901350001,Pásové dopravníky Virginio Nastri PNL/6 v.č.26058,PNL/7 v.č.26059, KUKA priemyselný robot KR60 L45-4KS v.č.738496,KR60-4KS v.č.738497, Sušiace zariadenia Moretto SX26 TC800P v.č.1508060, Sušiace zariadenia Moretto SX23 TC300P v.č.1512136  </t>
  </si>
  <si>
    <t>Lis Engel Victory 330/120 tech +robot Viper 6 v.č.211111</t>
  </si>
  <si>
    <t>Lis Engel Victory 650/160 tech + robot Viper 12 v.č.211112 +211116</t>
  </si>
  <si>
    <t>Lis Engel Victory 1800/300 tech v.č.211113 + robot Viper 12- v.č.211117</t>
  </si>
  <si>
    <t>Lis Engel Duo 5550/700 WP v.č.212016</t>
  </si>
  <si>
    <t>Lis Engel Duo 1350/450 v.č. 216220, Robot Kuka KR60 L45 v.č.738632</t>
  </si>
  <si>
    <t xml:space="preserve">Žeriav MŽJZE 16t/22,9m v.č. 7915 </t>
  </si>
  <si>
    <t>Lis Krauss Maffei 900 GX v.č.61029100, Lis Krauss Maffei 120 PX v.č.61029237, Krauss Maffei 120-540 PXv.č.61029118</t>
  </si>
  <si>
    <t>Lis Engel Duo 17060 / 2000 v.č. 227024</t>
  </si>
  <si>
    <t>Lis Engel Duo 5160/700 v.č.230267, Lis Engel Victory 650/160 v.č.230255</t>
  </si>
  <si>
    <t>Lis Engel Duo 3660/550 v.č.232946,232947,Robot Kuka KR60 v.č. 738812,738813, Dopravníkové pásy Conveyor v.č. B90992,B90993,Podtlakové nasávače 4x,Temperačné prístroje TP XL90 v.č.0000487289,290,291,292 ,   Chladice MTA TAEevo 351/P3 v.č. 2200336782,2200337173,2200337111, batériový ťahač MasterMover MT2000 v.č.MM001556</t>
  </si>
  <si>
    <t>Lis Engel Duo 8160/1000 v.č.235233</t>
  </si>
  <si>
    <t>Stroj teleskopický manipulátor DIECI AGRI MAX , lis battenfeld 120 v.č.140492-100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</si>
</sst>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1"/>
      <color rgb="FF00B050"/>
      <name val="Cambria"/>
      <family val="1"/>
      <charset val="238"/>
    </font>
    <font>
      <b/>
      <sz val="11"/>
      <color theme="9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4" tint="-0.249977111117893"/>
      <name val="Cambria"/>
      <family val="1"/>
      <charset val="238"/>
    </font>
    <font>
      <sz val="11"/>
      <color theme="4" tint="-0.249977111117893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10"/>
      <color theme="4" tint="-0.249977111117893"/>
      <name val="Cambria"/>
      <family val="1"/>
      <charset val="238"/>
    </font>
    <font>
      <b/>
      <sz val="8"/>
      <color theme="1"/>
      <name val="Cambria"/>
      <family val="1"/>
      <charset val="238"/>
    </font>
    <font>
      <b/>
      <sz val="8"/>
      <color theme="4" tint="-0.249977111117893"/>
      <name val="Cambria"/>
      <family val="1"/>
      <charset val="238"/>
    </font>
    <font>
      <sz val="8"/>
      <color theme="1"/>
      <name val="Cambria"/>
      <family val="1"/>
      <charset val="238"/>
    </font>
    <font>
      <sz val="8"/>
      <color theme="4" tint="-0.249977111117893"/>
      <name val="Cambria"/>
      <family val="1"/>
      <charset val="238"/>
    </font>
    <font>
      <sz val="10"/>
      <color theme="4" tint="-0.249977111117893"/>
      <name val="Cambria"/>
      <family val="1"/>
      <charset val="238"/>
    </font>
    <font>
      <b/>
      <sz val="11"/>
      <color theme="4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theme="4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0.5"/>
      <color theme="1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12"/>
      <color theme="9"/>
      <name val="Cambria"/>
      <family val="1"/>
      <charset val="238"/>
    </font>
    <font>
      <i/>
      <sz val="11"/>
      <name val="Cambria"/>
      <family val="1"/>
      <charset val="238"/>
    </font>
    <font>
      <i/>
      <sz val="10"/>
      <name val="Cambria"/>
      <family val="1"/>
      <charset val="238"/>
    </font>
    <font>
      <b/>
      <sz val="8"/>
      <color indexed="81"/>
      <name val="Cambria"/>
      <family val="1"/>
      <charset val="238"/>
    </font>
    <font>
      <sz val="11"/>
      <color theme="1"/>
      <name val="Calibri"/>
      <family val="2"/>
      <scheme val="minor"/>
    </font>
    <font>
      <sz val="9"/>
      <color theme="4" tint="-0.249977111117893"/>
      <name val="Cambria"/>
      <family val="1"/>
      <charset val="238"/>
    </font>
    <font>
      <sz val="11"/>
      <color rgb="FFFF0000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3"/>
      <name val="Cambria"/>
      <family val="1"/>
      <charset val="238"/>
    </font>
    <font>
      <sz val="10"/>
      <color theme="3"/>
      <name val="Cambria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n">
        <color indexed="64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/>
      <top style="thick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ck">
        <color rgb="FF000000"/>
      </right>
      <top style="thin">
        <color indexed="64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/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medium">
        <color rgb="FF000000"/>
      </left>
      <right/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n">
        <color indexed="64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rgb="FF000000"/>
      </left>
      <right/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 style="thin">
        <color indexed="64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1233">
    <xf numFmtId="0" fontId="0" fillId="0" borderId="0" xfId="0"/>
    <xf numFmtId="0" fontId="4" fillId="0" borderId="0" xfId="0" applyFont="1"/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" fontId="12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justify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6" fillId="0" borderId="87" xfId="0" applyFont="1" applyBorder="1" applyAlignment="1" applyProtection="1">
      <alignment horizontal="left" vertical="center" wrapText="1"/>
      <protection locked="0"/>
    </xf>
    <xf numFmtId="0" fontId="18" fillId="0" borderId="100" xfId="0" applyFont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124" xfId="0" applyFont="1" applyBorder="1" applyAlignment="1" applyProtection="1">
      <alignment vertical="center" wrapText="1"/>
      <protection locked="0"/>
    </xf>
    <xf numFmtId="0" fontId="16" fillId="0" borderId="87" xfId="0" applyFont="1" applyBorder="1" applyAlignment="1" applyProtection="1">
      <alignment vertical="center" wrapText="1"/>
      <protection locked="0"/>
    </xf>
    <xf numFmtId="0" fontId="16" fillId="0" borderId="102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indent="1"/>
      <protection locked="0"/>
    </xf>
    <xf numFmtId="3" fontId="12" fillId="0" borderId="0" xfId="0" applyNumberFormat="1" applyFont="1" applyAlignment="1" applyProtection="1">
      <alignment horizontal="right" indent="3"/>
      <protection locked="0"/>
    </xf>
    <xf numFmtId="0" fontId="12" fillId="0" borderId="0" xfId="0" applyFont="1" applyAlignment="1" applyProtection="1">
      <alignment horizontal="left" indent="1"/>
      <protection locked="0"/>
    </xf>
    <xf numFmtId="3" fontId="19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3" fontId="11" fillId="0" borderId="0" xfId="0" applyNumberFormat="1" applyFont="1" applyAlignment="1" applyProtection="1">
      <alignment horizontal="right" vertical="center" indent="2"/>
      <protection hidden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3" fontId="11" fillId="0" borderId="0" xfId="0" applyNumberFormat="1" applyFont="1" applyAlignment="1" applyProtection="1">
      <alignment horizontal="right" indent="3"/>
      <protection locked="0"/>
    </xf>
    <xf numFmtId="3" fontId="12" fillId="0" borderId="0" xfId="0" applyNumberFormat="1" applyFont="1" applyAlignment="1" applyProtection="1">
      <alignment horizontal="right" vertical="center" indent="3"/>
      <protection locked="0"/>
    </xf>
    <xf numFmtId="0" fontId="24" fillId="0" borderId="0" xfId="0" applyFont="1" applyAlignment="1" applyProtection="1">
      <alignment horizontal="justify" vertical="top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10" fillId="0" borderId="96" xfId="0" applyFont="1" applyBorder="1" applyAlignment="1" applyProtection="1">
      <alignment horizontal="center" vertical="center"/>
      <protection locked="0"/>
    </xf>
    <xf numFmtId="3" fontId="12" fillId="0" borderId="0" xfId="0" applyNumberFormat="1" applyFont="1" applyAlignment="1" applyProtection="1">
      <alignment horizontal="right" vertical="top" indent="1"/>
      <protection hidden="1"/>
    </xf>
    <xf numFmtId="3" fontId="11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3" fontId="11" fillId="0" borderId="35" xfId="0" applyNumberFormat="1" applyFont="1" applyBorder="1" applyAlignment="1" applyProtection="1">
      <alignment horizontal="right" vertical="center"/>
      <protection hidden="1"/>
    </xf>
    <xf numFmtId="0" fontId="4" fillId="0" borderId="35" xfId="0" applyFont="1" applyBorder="1" applyAlignment="1">
      <alignment vertical="center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top"/>
      <protection locked="0"/>
    </xf>
    <xf numFmtId="3" fontId="23" fillId="0" borderId="156" xfId="0" applyNumberFormat="1" applyFont="1" applyBorder="1" applyAlignment="1" applyProtection="1">
      <alignment horizontal="center" vertical="center" wrapText="1"/>
      <protection locked="0"/>
    </xf>
    <xf numFmtId="3" fontId="23" fillId="0" borderId="96" xfId="0" applyNumberFormat="1" applyFont="1" applyBorder="1" applyAlignment="1" applyProtection="1">
      <alignment horizontal="center" vertical="center" wrapText="1"/>
      <protection locked="0"/>
    </xf>
    <xf numFmtId="3" fontId="23" fillId="0" borderId="114" xfId="0" applyNumberFormat="1" applyFont="1" applyBorder="1" applyAlignment="1" applyProtection="1">
      <alignment horizontal="center" vertical="center" wrapText="1"/>
      <protection locked="0"/>
    </xf>
    <xf numFmtId="3" fontId="23" fillId="0" borderId="9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56" xfId="0" applyFont="1" applyBorder="1" applyAlignment="1" applyProtection="1">
      <alignment horizontal="center" vertical="center" wrapText="1"/>
      <protection locked="0"/>
    </xf>
    <xf numFmtId="0" fontId="10" fillId="0" borderId="96" xfId="0" applyFont="1" applyBorder="1" applyAlignment="1" applyProtection="1">
      <alignment horizontal="center" vertical="center" wrapText="1"/>
      <protection locked="0"/>
    </xf>
    <xf numFmtId="0" fontId="10" fillId="0" borderId="97" xfId="0" applyFont="1" applyBorder="1" applyAlignment="1" applyProtection="1">
      <alignment horizontal="center" vertical="center" wrapText="1"/>
      <protection locked="0"/>
    </xf>
    <xf numFmtId="0" fontId="4" fillId="0" borderId="10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3" fontId="19" fillId="0" borderId="0" xfId="0" applyNumberFormat="1" applyFont="1" applyAlignment="1" applyProtection="1">
      <alignment horizontal="right" vertical="center" indent="1"/>
      <protection hidden="1"/>
    </xf>
    <xf numFmtId="0" fontId="10" fillId="0" borderId="264" xfId="0" applyFont="1" applyBorder="1" applyAlignment="1" applyProtection="1">
      <alignment horizontal="center" vertical="center" wrapText="1"/>
      <protection locked="0"/>
    </xf>
    <xf numFmtId="0" fontId="10" fillId="0" borderId="116" xfId="0" applyFont="1" applyBorder="1" applyAlignment="1" applyProtection="1">
      <alignment horizontal="center" vertical="center" wrapText="1"/>
      <protection locked="0"/>
    </xf>
    <xf numFmtId="0" fontId="10" fillId="0" borderId="205" xfId="0" applyFont="1" applyBorder="1" applyAlignment="1" applyProtection="1">
      <alignment horizontal="center" vertical="center" wrapText="1"/>
      <protection locked="0"/>
    </xf>
    <xf numFmtId="0" fontId="10" fillId="0" borderId="204" xfId="0" applyFont="1" applyBorder="1" applyAlignment="1" applyProtection="1">
      <alignment horizontal="center" vertical="center" wrapText="1"/>
      <protection locked="0"/>
    </xf>
    <xf numFmtId="0" fontId="10" fillId="0" borderId="265" xfId="0" applyFont="1" applyBorder="1" applyAlignment="1" applyProtection="1">
      <alignment horizontal="center" vertical="center" wrapText="1"/>
      <protection locked="0"/>
    </xf>
    <xf numFmtId="0" fontId="10" fillId="0" borderId="266" xfId="0" applyFont="1" applyBorder="1" applyAlignment="1" applyProtection="1">
      <alignment horizontal="center" vertical="center" wrapText="1"/>
      <protection locked="0"/>
    </xf>
    <xf numFmtId="0" fontId="22" fillId="0" borderId="77" xfId="0" applyFont="1" applyBorder="1" applyAlignment="1" applyProtection="1">
      <alignment horizontal="center" vertical="center" wrapText="1"/>
      <protection locked="0"/>
    </xf>
    <xf numFmtId="0" fontId="23" fillId="0" borderId="115" xfId="0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178" xfId="0" applyFont="1" applyBorder="1" applyAlignment="1" applyProtection="1">
      <alignment horizontal="center" vertical="center" wrapText="1"/>
      <protection locked="0"/>
    </xf>
    <xf numFmtId="0" fontId="23" fillId="0" borderId="181" xfId="0" applyFont="1" applyBorder="1" applyAlignment="1" applyProtection="1">
      <alignment horizontal="center" vertical="top"/>
      <protection locked="0"/>
    </xf>
    <xf numFmtId="0" fontId="23" fillId="0" borderId="132" xfId="0" applyFont="1" applyBorder="1" applyAlignment="1" applyProtection="1">
      <alignment horizontal="center" vertical="top"/>
      <protection locked="0"/>
    </xf>
    <xf numFmtId="0" fontId="23" fillId="0" borderId="46" xfId="0" applyFont="1" applyBorder="1" applyAlignment="1" applyProtection="1">
      <alignment horizontal="center" vertical="top"/>
      <protection locked="0"/>
    </xf>
    <xf numFmtId="0" fontId="23" fillId="0" borderId="123" xfId="0" applyFont="1" applyBorder="1" applyAlignment="1" applyProtection="1">
      <alignment horizontal="center" vertical="top"/>
      <protection locked="0"/>
    </xf>
    <xf numFmtId="0" fontId="23" fillId="0" borderId="18" xfId="0" applyFont="1" applyBorder="1" applyAlignment="1" applyProtection="1">
      <alignment horizontal="center" vertical="top"/>
      <protection locked="0"/>
    </xf>
    <xf numFmtId="0" fontId="23" fillId="0" borderId="1" xfId="0" applyFont="1" applyBorder="1" applyAlignment="1" applyProtection="1">
      <alignment horizontal="center" vertical="top"/>
      <protection locked="0"/>
    </xf>
    <xf numFmtId="0" fontId="23" fillId="0" borderId="125" xfId="0" applyFont="1" applyBorder="1" applyAlignment="1" applyProtection="1">
      <alignment horizontal="center" vertical="top"/>
      <protection locked="0"/>
    </xf>
    <xf numFmtId="0" fontId="23" fillId="0" borderId="135" xfId="0" applyFont="1" applyBorder="1" applyAlignment="1" applyProtection="1">
      <alignment horizontal="center" vertical="top"/>
      <protection locked="0"/>
    </xf>
    <xf numFmtId="0" fontId="23" fillId="0" borderId="136" xfId="0" applyFont="1" applyBorder="1" applyAlignment="1" applyProtection="1">
      <alignment horizontal="center" vertical="top"/>
      <protection locked="0"/>
    </xf>
    <xf numFmtId="0" fontId="22" fillId="0" borderId="118" xfId="0" applyFont="1" applyBorder="1" applyAlignment="1" applyProtection="1">
      <alignment horizontal="center" vertical="center"/>
      <protection locked="0"/>
    </xf>
    <xf numFmtId="0" fontId="22" fillId="0" borderId="119" xfId="0" applyFont="1" applyBorder="1" applyAlignment="1" applyProtection="1">
      <alignment horizontal="center" vertical="center"/>
      <protection locked="0"/>
    </xf>
    <xf numFmtId="0" fontId="22" fillId="0" borderId="10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top" wrapText="1"/>
      <protection locked="0"/>
    </xf>
    <xf numFmtId="3" fontId="19" fillId="0" borderId="0" xfId="0" applyNumberFormat="1" applyFont="1" applyAlignment="1" applyProtection="1">
      <alignment horizontal="right" vertical="center" indent="1"/>
      <protection locked="0"/>
    </xf>
    <xf numFmtId="3" fontId="17" fillId="0" borderId="0" xfId="0" applyNumberFormat="1" applyFont="1" applyAlignment="1" applyProtection="1">
      <alignment horizontal="right" vertical="center" wrapText="1" indent="1"/>
      <protection hidden="1"/>
    </xf>
    <xf numFmtId="0" fontId="3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justify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17" fillId="0" borderId="89" xfId="0" applyNumberFormat="1" applyFont="1" applyBorder="1" applyAlignment="1" applyProtection="1">
      <alignment horizontal="center" vertical="center" wrapText="1"/>
      <protection locked="0"/>
    </xf>
    <xf numFmtId="3" fontId="17" fillId="0" borderId="90" xfId="0" applyNumberFormat="1" applyFont="1" applyBorder="1" applyAlignment="1" applyProtection="1">
      <alignment horizontal="center" vertical="center" wrapText="1"/>
      <protection locked="0"/>
    </xf>
    <xf numFmtId="3" fontId="17" fillId="0" borderId="91" xfId="0" applyNumberFormat="1" applyFont="1" applyBorder="1" applyAlignment="1" applyProtection="1">
      <alignment horizontal="center" vertical="center" wrapText="1"/>
      <protection hidden="1"/>
    </xf>
    <xf numFmtId="3" fontId="19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92" xfId="0" applyNumberFormat="1" applyFont="1" applyBorder="1" applyAlignment="1" applyProtection="1">
      <alignment horizontal="center" vertical="center" wrapText="1"/>
      <protection locked="0"/>
    </xf>
    <xf numFmtId="3" fontId="17" fillId="0" borderId="15" xfId="0" applyNumberFormat="1" applyFont="1" applyBorder="1" applyAlignment="1" applyProtection="1">
      <alignment horizontal="center" vertical="center" wrapText="1"/>
      <protection hidden="1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3" fontId="17" fillId="0" borderId="19" xfId="0" applyNumberFormat="1" applyFont="1" applyBorder="1" applyAlignment="1" applyProtection="1">
      <alignment horizontal="center" vertical="center" wrapText="1"/>
      <protection hidden="1"/>
    </xf>
    <xf numFmtId="3" fontId="19" fillId="0" borderId="95" xfId="0" applyNumberFormat="1" applyFont="1" applyBorder="1" applyAlignment="1" applyProtection="1">
      <alignment horizontal="center" vertical="center" wrapText="1"/>
      <protection locked="0"/>
    </xf>
    <xf numFmtId="3" fontId="19" fillId="0" borderId="96" xfId="0" applyNumberFormat="1" applyFont="1" applyBorder="1" applyAlignment="1" applyProtection="1">
      <alignment horizontal="center" vertical="center" wrapText="1"/>
      <protection locked="0"/>
    </xf>
    <xf numFmtId="3" fontId="17" fillId="0" borderId="97" xfId="0" applyNumberFormat="1" applyFont="1" applyBorder="1" applyAlignment="1" applyProtection="1">
      <alignment horizontal="center" vertical="center" wrapText="1"/>
      <protection hidden="1"/>
    </xf>
    <xf numFmtId="3" fontId="17" fillId="0" borderId="98" xfId="0" applyNumberFormat="1" applyFont="1" applyBorder="1" applyAlignment="1" applyProtection="1">
      <alignment horizontal="center" vertical="center" wrapText="1"/>
      <protection hidden="1"/>
    </xf>
    <xf numFmtId="3" fontId="17" fillId="0" borderId="90" xfId="0" applyNumberFormat="1" applyFont="1" applyBorder="1" applyAlignment="1" applyProtection="1">
      <alignment horizontal="center" vertical="center" wrapText="1"/>
      <protection hidden="1"/>
    </xf>
    <xf numFmtId="3" fontId="17" fillId="0" borderId="98" xfId="0" applyNumberFormat="1" applyFont="1" applyBorder="1" applyAlignment="1" applyProtection="1">
      <alignment horizontal="center" vertical="center" wrapText="1"/>
      <protection locked="0"/>
    </xf>
    <xf numFmtId="3" fontId="17" fillId="0" borderId="89" xfId="0" applyNumberFormat="1" applyFont="1" applyBorder="1" applyAlignment="1" applyProtection="1">
      <alignment horizontal="center" vertical="center" wrapText="1"/>
      <protection hidden="1"/>
    </xf>
    <xf numFmtId="3" fontId="17" fillId="0" borderId="35" xfId="0" applyNumberFormat="1" applyFont="1" applyBorder="1" applyAlignment="1" applyProtection="1">
      <alignment horizontal="center" vertical="center" wrapText="1"/>
      <protection hidden="1"/>
    </xf>
    <xf numFmtId="3" fontId="17" fillId="0" borderId="104" xfId="0" applyNumberFormat="1" applyFont="1" applyBorder="1" applyAlignment="1" applyProtection="1">
      <alignment horizontal="center" vertical="center" wrapText="1"/>
      <protection hidden="1"/>
    </xf>
    <xf numFmtId="3" fontId="17" fillId="0" borderId="105" xfId="0" applyNumberFormat="1" applyFont="1" applyBorder="1" applyAlignment="1" applyProtection="1">
      <alignment horizontal="center" vertical="center" wrapText="1"/>
      <protection hidden="1"/>
    </xf>
    <xf numFmtId="3" fontId="17" fillId="0" borderId="121" xfId="0" applyNumberFormat="1" applyFont="1" applyBorder="1" applyAlignment="1" applyProtection="1">
      <alignment horizontal="center" vertical="center" wrapText="1"/>
      <protection hidden="1"/>
    </xf>
    <xf numFmtId="3" fontId="19" fillId="0" borderId="14" xfId="0" applyNumberFormat="1" applyFont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Border="1" applyAlignment="1" applyProtection="1">
      <alignment horizontal="center" vertical="center" wrapText="1"/>
      <protection locked="0"/>
    </xf>
    <xf numFmtId="3" fontId="19" fillId="0" borderId="13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3" fontId="15" fillId="0" borderId="0" xfId="0" applyNumberFormat="1" applyFont="1" applyAlignment="1" applyProtection="1">
      <alignment horizontal="right" vertical="center" indent="1"/>
      <protection hidden="1"/>
    </xf>
    <xf numFmtId="0" fontId="10" fillId="0" borderId="0" xfId="0" applyFont="1" applyAlignment="1" applyProtection="1">
      <alignment horizontal="justify"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2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3" fontId="12" fillId="0" borderId="136" xfId="0" applyNumberFormat="1" applyFont="1" applyBorder="1" applyAlignment="1" applyProtection="1">
      <alignment horizontal="center" vertical="center"/>
      <protection locked="0"/>
    </xf>
    <xf numFmtId="3" fontId="19" fillId="0" borderId="123" xfId="0" applyNumberFormat="1" applyFont="1" applyBorder="1" applyAlignment="1" applyProtection="1">
      <alignment horizontal="center" vertical="center" wrapText="1"/>
      <protection locked="0"/>
    </xf>
    <xf numFmtId="3" fontId="19" fillId="0" borderId="125" xfId="0" applyNumberFormat="1" applyFont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Border="1" applyAlignment="1" applyProtection="1">
      <alignment horizontal="center" vertical="center" wrapText="1"/>
      <protection locked="0"/>
    </xf>
    <xf numFmtId="3" fontId="19" fillId="0" borderId="46" xfId="0" applyNumberFormat="1" applyFont="1" applyBorder="1" applyAlignment="1" applyProtection="1">
      <alignment horizontal="center" vertical="center" wrapText="1"/>
      <protection locked="0"/>
    </xf>
    <xf numFmtId="3" fontId="17" fillId="0" borderId="148" xfId="0" applyNumberFormat="1" applyFont="1" applyBorder="1" applyAlignment="1" applyProtection="1">
      <alignment horizontal="center" vertical="center" wrapText="1"/>
      <protection hidden="1"/>
    </xf>
    <xf numFmtId="3" fontId="19" fillId="0" borderId="17" xfId="0" applyNumberFormat="1" applyFont="1" applyBorder="1" applyAlignment="1" applyProtection="1">
      <alignment horizontal="center" vertical="center" wrapText="1"/>
      <protection locked="0"/>
    </xf>
    <xf numFmtId="3" fontId="19" fillId="0" borderId="167" xfId="0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3" fontId="17" fillId="0" borderId="120" xfId="0" applyNumberFormat="1" applyFont="1" applyBorder="1" applyAlignment="1" applyProtection="1">
      <alignment horizontal="center" vertical="center" wrapText="1"/>
      <protection hidden="1"/>
    </xf>
    <xf numFmtId="3" fontId="19" fillId="0" borderId="122" xfId="0" applyNumberFormat="1" applyFont="1" applyBorder="1" applyAlignment="1" applyProtection="1">
      <alignment horizontal="center" vertical="center" wrapText="1"/>
      <protection locked="0"/>
    </xf>
    <xf numFmtId="3" fontId="19" fillId="0" borderId="116" xfId="0" applyNumberFormat="1" applyFont="1" applyBorder="1" applyAlignment="1" applyProtection="1">
      <alignment horizontal="center" vertical="center" wrapText="1"/>
      <protection locked="0"/>
    </xf>
    <xf numFmtId="3" fontId="19" fillId="0" borderId="117" xfId="0" applyNumberFormat="1" applyFont="1" applyBorder="1" applyAlignment="1" applyProtection="1">
      <alignment horizontal="center" vertical="center" wrapText="1"/>
      <protection locked="0"/>
    </xf>
    <xf numFmtId="3" fontId="17" fillId="0" borderId="118" xfId="0" applyNumberFormat="1" applyFont="1" applyBorder="1" applyAlignment="1" applyProtection="1">
      <alignment horizontal="center" vertical="center" wrapText="1"/>
      <protection hidden="1"/>
    </xf>
    <xf numFmtId="3" fontId="17" fillId="0" borderId="119" xfId="0" applyNumberFormat="1" applyFont="1" applyBorder="1" applyAlignment="1" applyProtection="1">
      <alignment horizontal="center" vertical="center" wrapText="1"/>
      <protection hidden="1"/>
    </xf>
    <xf numFmtId="3" fontId="17" fillId="0" borderId="120" xfId="0" applyNumberFormat="1" applyFont="1" applyBorder="1" applyAlignment="1" applyProtection="1">
      <alignment horizontal="center" vertical="center" wrapText="1"/>
      <protection locked="0"/>
    </xf>
    <xf numFmtId="3" fontId="17" fillId="0" borderId="121" xfId="0" applyNumberFormat="1" applyFont="1" applyBorder="1" applyAlignment="1" applyProtection="1">
      <alignment horizontal="center" vertical="center" wrapText="1"/>
      <protection locked="0"/>
    </xf>
    <xf numFmtId="3" fontId="11" fillId="0" borderId="41" xfId="0" applyNumberFormat="1" applyFont="1" applyBorder="1" applyAlignment="1" applyProtection="1">
      <alignment horizontal="center" vertical="center"/>
      <protection hidden="1"/>
    </xf>
    <xf numFmtId="3" fontId="12" fillId="0" borderId="92" xfId="0" applyNumberFormat="1" applyFont="1" applyBorder="1" applyAlignment="1" applyProtection="1">
      <alignment horizontal="center" vertical="center"/>
      <protection locked="0"/>
    </xf>
    <xf numFmtId="3" fontId="11" fillId="0" borderId="90" xfId="0" applyNumberFormat="1" applyFont="1" applyBorder="1" applyAlignment="1" applyProtection="1">
      <alignment horizontal="center" vertical="center"/>
      <protection hidden="1"/>
    </xf>
    <xf numFmtId="3" fontId="12" fillId="0" borderId="104" xfId="0" applyNumberFormat="1" applyFont="1" applyBorder="1" applyAlignment="1" applyProtection="1">
      <alignment horizontal="center" vertical="center"/>
      <protection locked="0"/>
    </xf>
    <xf numFmtId="3" fontId="19" fillId="0" borderId="56" xfId="0" applyNumberFormat="1" applyFont="1" applyBorder="1" applyAlignment="1" applyProtection="1">
      <alignment horizontal="center" vertical="center"/>
      <protection locked="0"/>
    </xf>
    <xf numFmtId="3" fontId="19" fillId="0" borderId="106" xfId="0" applyNumberFormat="1" applyFont="1" applyBorder="1" applyAlignment="1" applyProtection="1">
      <alignment horizontal="center" vertical="center"/>
      <protection locked="0"/>
    </xf>
    <xf numFmtId="3" fontId="19" fillId="0" borderId="79" xfId="0" applyNumberFormat="1" applyFont="1" applyBorder="1" applyAlignment="1" applyProtection="1">
      <alignment horizontal="center" vertical="center"/>
      <protection locked="0"/>
    </xf>
    <xf numFmtId="3" fontId="19" fillId="0" borderId="158" xfId="0" applyNumberFormat="1" applyFont="1" applyBorder="1" applyAlignment="1" applyProtection="1">
      <alignment horizontal="center" vertical="center"/>
      <protection locked="0"/>
    </xf>
    <xf numFmtId="3" fontId="19" fillId="0" borderId="136" xfId="0" applyNumberFormat="1" applyFont="1" applyBorder="1" applyAlignment="1" applyProtection="1">
      <alignment horizontal="center" vertical="center"/>
      <protection locked="0"/>
    </xf>
    <xf numFmtId="3" fontId="19" fillId="0" borderId="151" xfId="0" applyNumberFormat="1" applyFont="1" applyBorder="1" applyAlignment="1" applyProtection="1">
      <alignment horizontal="center" vertical="center"/>
      <protection locked="0"/>
    </xf>
    <xf numFmtId="3" fontId="17" fillId="0" borderId="52" xfId="0" applyNumberFormat="1" applyFont="1" applyBorder="1" applyAlignment="1" applyProtection="1">
      <alignment horizontal="center" vertical="center"/>
      <protection hidden="1"/>
    </xf>
    <xf numFmtId="3" fontId="17" fillId="0" borderId="104" xfId="0" applyNumberFormat="1" applyFont="1" applyBorder="1" applyAlignment="1" applyProtection="1">
      <alignment horizontal="center" vertical="center"/>
      <protection hidden="1"/>
    </xf>
    <xf numFmtId="3" fontId="17" fillId="0" borderId="105" xfId="0" applyNumberFormat="1" applyFont="1" applyBorder="1" applyAlignment="1" applyProtection="1">
      <alignment horizontal="center" vertical="center"/>
      <protection hidden="1"/>
    </xf>
    <xf numFmtId="3" fontId="23" fillId="0" borderId="106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7" xfId="0" applyNumberFormat="1" applyFont="1" applyBorder="1" applyAlignment="1" applyProtection="1">
      <alignment horizontal="center" vertical="center"/>
      <protection locked="0"/>
    </xf>
    <xf numFmtId="3" fontId="17" fillId="0" borderId="172" xfId="0" applyNumberFormat="1" applyFont="1" applyBorder="1" applyAlignment="1" applyProtection="1">
      <alignment horizontal="center" vertical="center"/>
      <protection hidden="1"/>
    </xf>
    <xf numFmtId="3" fontId="17" fillId="0" borderId="121" xfId="0" applyNumberFormat="1" applyFont="1" applyBorder="1" applyAlignment="1" applyProtection="1">
      <alignment horizontal="center" vertical="center"/>
      <protection hidden="1"/>
    </xf>
    <xf numFmtId="3" fontId="19" fillId="0" borderId="46" xfId="0" applyNumberFormat="1" applyFont="1" applyBorder="1" applyAlignment="1" applyProtection="1">
      <alignment horizontal="center" vertical="center"/>
      <protection locked="0"/>
    </xf>
    <xf numFmtId="3" fontId="19" fillId="0" borderId="259" xfId="0" applyNumberFormat="1" applyFont="1" applyBorder="1" applyAlignment="1" applyProtection="1">
      <alignment horizontal="center" vertical="center"/>
      <protection locked="0"/>
    </xf>
    <xf numFmtId="3" fontId="19" fillId="0" borderId="135" xfId="0" applyNumberFormat="1" applyFont="1" applyBorder="1" applyAlignment="1" applyProtection="1">
      <alignment horizontal="center" vertical="center"/>
      <protection locked="0"/>
    </xf>
    <xf numFmtId="3" fontId="19" fillId="0" borderId="164" xfId="0" applyNumberFormat="1" applyFont="1" applyBorder="1" applyAlignment="1" applyProtection="1">
      <alignment horizontal="center" vertical="center"/>
      <protection hidden="1"/>
    </xf>
    <xf numFmtId="3" fontId="19" fillId="0" borderId="104" xfId="0" applyNumberFormat="1" applyFont="1" applyBorder="1" applyAlignment="1" applyProtection="1">
      <alignment horizontal="center" vertical="center"/>
      <protection hidden="1"/>
    </xf>
    <xf numFmtId="3" fontId="19" fillId="0" borderId="234" xfId="0" applyNumberFormat="1" applyFont="1" applyBorder="1" applyAlignment="1" applyProtection="1">
      <alignment horizontal="center" vertical="center" wrapText="1"/>
      <protection locked="0"/>
    </xf>
    <xf numFmtId="3" fontId="19" fillId="0" borderId="267" xfId="0" applyNumberFormat="1" applyFont="1" applyBorder="1" applyAlignment="1" applyProtection="1">
      <alignment horizontal="center" vertical="center" wrapText="1"/>
      <protection locked="0"/>
    </xf>
    <xf numFmtId="3" fontId="19" fillId="0" borderId="268" xfId="0" applyNumberFormat="1" applyFont="1" applyBorder="1" applyAlignment="1" applyProtection="1">
      <alignment horizontal="center" vertical="center" wrapText="1"/>
      <protection locked="0"/>
    </xf>
    <xf numFmtId="3" fontId="19" fillId="0" borderId="269" xfId="0" applyNumberFormat="1" applyFont="1" applyBorder="1" applyAlignment="1" applyProtection="1">
      <alignment horizontal="center" vertical="center" wrapText="1"/>
      <protection locked="0"/>
    </xf>
    <xf numFmtId="3" fontId="19" fillId="0" borderId="218" xfId="0" applyNumberFormat="1" applyFont="1" applyBorder="1" applyAlignment="1" applyProtection="1">
      <alignment horizontal="center" vertical="center" wrapText="1"/>
      <protection locked="0"/>
    </xf>
    <xf numFmtId="3" fontId="19" fillId="0" borderId="219" xfId="0" applyNumberFormat="1" applyFont="1" applyBorder="1" applyAlignment="1" applyProtection="1">
      <alignment horizontal="center" vertical="center" wrapText="1"/>
      <protection locked="0"/>
    </xf>
    <xf numFmtId="3" fontId="19" fillId="0" borderId="270" xfId="0" applyNumberFormat="1" applyFont="1" applyBorder="1" applyAlignment="1" applyProtection="1">
      <alignment horizontal="center" vertical="center" wrapText="1"/>
      <protection locked="0"/>
    </xf>
    <xf numFmtId="3" fontId="19" fillId="0" borderId="271" xfId="0" applyNumberFormat="1" applyFont="1" applyBorder="1" applyAlignment="1" applyProtection="1">
      <alignment horizontal="center" vertical="center" wrapText="1"/>
      <protection locked="0"/>
    </xf>
    <xf numFmtId="3" fontId="19" fillId="0" borderId="254" xfId="0" applyNumberFormat="1" applyFont="1" applyBorder="1" applyAlignment="1" applyProtection="1">
      <alignment horizontal="center" vertical="center" wrapText="1"/>
      <protection locked="0"/>
    </xf>
    <xf numFmtId="3" fontId="19" fillId="0" borderId="255" xfId="0" applyNumberFormat="1" applyFont="1" applyBorder="1" applyAlignment="1" applyProtection="1">
      <alignment horizontal="center" vertical="center" wrapText="1"/>
      <protection locked="0"/>
    </xf>
    <xf numFmtId="3" fontId="19" fillId="0" borderId="272" xfId="0" applyNumberFormat="1" applyFont="1" applyBorder="1" applyAlignment="1" applyProtection="1">
      <alignment horizontal="center" vertical="center" wrapText="1"/>
      <protection locked="0"/>
    </xf>
    <xf numFmtId="3" fontId="19" fillId="0" borderId="273" xfId="0" applyNumberFormat="1" applyFont="1" applyBorder="1" applyAlignment="1" applyProtection="1">
      <alignment horizontal="center" vertical="center" wrapText="1"/>
      <protection locked="0"/>
    </xf>
    <xf numFmtId="3" fontId="17" fillId="0" borderId="229" xfId="0" applyNumberFormat="1" applyFont="1" applyBorder="1" applyAlignment="1" applyProtection="1">
      <alignment horizontal="center" vertical="center" wrapText="1"/>
      <protection hidden="1"/>
    </xf>
    <xf numFmtId="3" fontId="17" fillId="0" borderId="274" xfId="0" applyNumberFormat="1" applyFont="1" applyBorder="1" applyAlignment="1" applyProtection="1">
      <alignment horizontal="center" vertical="center" wrapText="1"/>
      <protection hidden="1"/>
    </xf>
    <xf numFmtId="3" fontId="17" fillId="0" borderId="275" xfId="0" applyNumberFormat="1" applyFont="1" applyBorder="1" applyAlignment="1" applyProtection="1">
      <alignment horizontal="center" vertical="center" wrapText="1"/>
      <protection hidden="1"/>
    </xf>
    <xf numFmtId="3" fontId="19" fillId="0" borderId="162" xfId="0" applyNumberFormat="1" applyFont="1" applyBorder="1" applyAlignment="1" applyProtection="1">
      <alignment horizontal="center" vertical="center"/>
      <protection locked="0"/>
    </xf>
    <xf numFmtId="3" fontId="19" fillId="0" borderId="78" xfId="0" applyNumberFormat="1" applyFont="1" applyBorder="1" applyAlignment="1" applyProtection="1">
      <alignment horizontal="center" vertical="center"/>
      <protection locked="0"/>
    </xf>
    <xf numFmtId="3" fontId="19" fillId="0" borderId="3" xfId="0" applyNumberFormat="1" applyFont="1" applyBorder="1" applyAlignment="1" applyProtection="1">
      <alignment horizontal="center" vertical="center"/>
      <protection locked="0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3" fontId="17" fillId="0" borderId="276" xfId="0" applyNumberFormat="1" applyFont="1" applyBorder="1" applyAlignment="1" applyProtection="1">
      <alignment horizontal="center" vertical="center"/>
      <protection hidden="1"/>
    </xf>
    <xf numFmtId="3" fontId="17" fillId="0" borderId="169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justify" vertical="top"/>
      <protection locked="0"/>
    </xf>
    <xf numFmtId="0" fontId="10" fillId="0" borderId="11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3" fontId="15" fillId="0" borderId="90" xfId="0" applyNumberFormat="1" applyFont="1" applyBorder="1" applyAlignment="1" applyProtection="1">
      <alignment horizontal="center" vertical="center"/>
      <protection hidden="1"/>
    </xf>
    <xf numFmtId="3" fontId="4" fillId="0" borderId="0" xfId="0" applyNumberFormat="1" applyFont="1" applyAlignment="1" applyProtection="1">
      <alignment vertical="center"/>
      <protection locked="0"/>
    </xf>
    <xf numFmtId="3" fontId="35" fillId="0" borderId="1" xfId="0" applyNumberFormat="1" applyFont="1" applyBorder="1" applyAlignment="1" applyProtection="1">
      <alignment horizontal="center" vertical="center"/>
      <protection locked="0"/>
    </xf>
    <xf numFmtId="3" fontId="35" fillId="0" borderId="136" xfId="0" applyNumberFormat="1" applyFont="1" applyBorder="1" applyAlignment="1" applyProtection="1">
      <alignment horizontal="center" vertical="center"/>
      <protection locked="0"/>
    </xf>
    <xf numFmtId="3" fontId="35" fillId="0" borderId="259" xfId="0" applyNumberFormat="1" applyFont="1" applyBorder="1" applyAlignment="1" applyProtection="1">
      <alignment horizontal="center" vertical="center"/>
      <protection locked="0"/>
    </xf>
    <xf numFmtId="3" fontId="35" fillId="0" borderId="46" xfId="0" applyNumberFormat="1" applyFont="1" applyBorder="1" applyAlignment="1" applyProtection="1">
      <alignment horizontal="center" vertical="center"/>
      <protection locked="0"/>
    </xf>
    <xf numFmtId="3" fontId="35" fillId="0" borderId="164" xfId="0" applyNumberFormat="1" applyFont="1" applyBorder="1" applyAlignment="1" applyProtection="1">
      <alignment horizontal="center" vertical="center"/>
      <protection locked="0"/>
    </xf>
    <xf numFmtId="3" fontId="35" fillId="0" borderId="19" xfId="0" applyNumberFormat="1" applyFont="1" applyBorder="1" applyAlignment="1" applyProtection="1">
      <alignment horizontal="center" vertical="center"/>
      <protection locked="0"/>
    </xf>
    <xf numFmtId="3" fontId="35" fillId="0" borderId="151" xfId="0" applyNumberFormat="1" applyFont="1" applyBorder="1" applyAlignment="1" applyProtection="1">
      <alignment horizontal="center" vertical="center"/>
      <protection locked="0"/>
    </xf>
    <xf numFmtId="3" fontId="35" fillId="0" borderId="150" xfId="0" applyNumberFormat="1" applyFont="1" applyBorder="1" applyAlignment="1" applyProtection="1">
      <alignment horizontal="center" vertical="center"/>
      <protection locked="0"/>
    </xf>
    <xf numFmtId="3" fontId="35" fillId="0" borderId="148" xfId="0" applyNumberFormat="1" applyFont="1" applyBorder="1" applyAlignment="1" applyProtection="1">
      <alignment horizontal="center" vertical="center"/>
      <protection locked="0"/>
    </xf>
    <xf numFmtId="3" fontId="35" fillId="0" borderId="165" xfId="0" applyNumberFormat="1" applyFont="1" applyBorder="1" applyAlignment="1" applyProtection="1">
      <alignment horizontal="center" vertical="center"/>
      <protection locked="0"/>
    </xf>
    <xf numFmtId="43" fontId="0" fillId="0" borderId="0" xfId="1" applyFont="1"/>
    <xf numFmtId="0" fontId="0" fillId="0" borderId="0" xfId="0" applyAlignment="1">
      <alignment horizontal="center"/>
    </xf>
    <xf numFmtId="0" fontId="8" fillId="0" borderId="0" xfId="0" applyFont="1" applyAlignment="1" applyProtection="1">
      <alignment vertical="top"/>
      <protection locked="0"/>
    </xf>
    <xf numFmtId="3" fontId="4" fillId="0" borderId="0" xfId="0" applyNumberFormat="1" applyFont="1" applyProtection="1">
      <protection locked="0"/>
    </xf>
    <xf numFmtId="43" fontId="0" fillId="0" borderId="18" xfId="1" applyFont="1" applyBorder="1"/>
    <xf numFmtId="0" fontId="0" fillId="0" borderId="18" xfId="0" applyBorder="1" applyAlignment="1">
      <alignment horizontal="center"/>
    </xf>
    <xf numFmtId="3" fontId="19" fillId="0" borderId="56" xfId="0" applyNumberFormat="1" applyFont="1" applyBorder="1" applyAlignment="1" applyProtection="1">
      <alignment horizontal="center" vertical="center"/>
      <protection locked="0"/>
    </xf>
    <xf numFmtId="3" fontId="19" fillId="0" borderId="106" xfId="0" applyNumberFormat="1" applyFont="1" applyBorder="1" applyAlignment="1" applyProtection="1">
      <alignment horizontal="center" vertical="center"/>
      <protection locked="0"/>
    </xf>
    <xf numFmtId="3" fontId="19" fillId="0" borderId="17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3" fontId="19" fillId="0" borderId="13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/>
    <xf numFmtId="43" fontId="0" fillId="0" borderId="18" xfId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 applyProtection="1">
      <alignment horizontal="center" vertical="center"/>
      <protection locked="0"/>
    </xf>
    <xf numFmtId="3" fontId="12" fillId="0" borderId="58" xfId="0" applyNumberFormat="1" applyFont="1" applyBorder="1" applyAlignment="1" applyProtection="1">
      <alignment horizontal="center" vertical="center"/>
      <protection locked="0"/>
    </xf>
    <xf numFmtId="3" fontId="12" fillId="0" borderId="116" xfId="0" applyNumberFormat="1" applyFont="1" applyBorder="1" applyAlignment="1" applyProtection="1">
      <alignment horizontal="center" vertical="center"/>
      <protection hidden="1"/>
    </xf>
    <xf numFmtId="0" fontId="4" fillId="0" borderId="96" xfId="0" applyFont="1" applyBorder="1" applyAlignment="1">
      <alignment horizontal="center" vertical="center"/>
    </xf>
    <xf numFmtId="0" fontId="18" fillId="0" borderId="110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12" fillId="0" borderId="117" xfId="0" applyFont="1" applyBorder="1" applyAlignment="1">
      <alignment horizontal="center" vertical="center"/>
    </xf>
    <xf numFmtId="0" fontId="12" fillId="0" borderId="243" xfId="0" applyFont="1" applyBorder="1" applyAlignment="1">
      <alignment horizontal="center" vertical="center"/>
    </xf>
    <xf numFmtId="0" fontId="12" fillId="0" borderId="216" xfId="0" applyFont="1" applyBorder="1" applyAlignment="1" applyProtection="1">
      <alignment horizontal="left" vertical="center" wrapText="1" indent="1"/>
      <protection locked="0"/>
    </xf>
    <xf numFmtId="0" fontId="12" fillId="0" borderId="217" xfId="0" applyFont="1" applyBorder="1" applyAlignment="1" applyProtection="1">
      <alignment horizontal="left" vertical="center" wrapText="1" indent="1"/>
      <protection locked="0"/>
    </xf>
    <xf numFmtId="3" fontId="12" fillId="0" borderId="217" xfId="0" applyNumberFormat="1" applyFont="1" applyBorder="1" applyAlignment="1" applyProtection="1">
      <alignment horizontal="center" vertical="center"/>
      <protection locked="0"/>
    </xf>
    <xf numFmtId="3" fontId="12" fillId="0" borderId="218" xfId="0" applyNumberFormat="1" applyFont="1" applyBorder="1" applyAlignment="1" applyProtection="1">
      <alignment horizontal="center" vertical="center"/>
      <protection locked="0"/>
    </xf>
    <xf numFmtId="3" fontId="12" fillId="0" borderId="219" xfId="0" applyNumberFormat="1" applyFont="1" applyBorder="1" applyAlignment="1" applyProtection="1">
      <alignment horizontal="center" vertical="center"/>
      <protection locked="0"/>
    </xf>
    <xf numFmtId="3" fontId="12" fillId="0" borderId="220" xfId="0" applyNumberFormat="1" applyFont="1" applyBorder="1" applyAlignment="1" applyProtection="1">
      <alignment horizontal="center" vertical="center"/>
      <protection locked="0"/>
    </xf>
    <xf numFmtId="0" fontId="12" fillId="0" borderId="221" xfId="0" applyFont="1" applyBorder="1" applyAlignment="1" applyProtection="1">
      <alignment horizontal="left" vertical="center" wrapText="1" indent="1"/>
      <protection locked="0"/>
    </xf>
    <xf numFmtId="0" fontId="12" fillId="0" borderId="222" xfId="0" applyFont="1" applyBorder="1" applyAlignment="1" applyProtection="1">
      <alignment horizontal="left" vertical="center" wrapText="1" indent="1"/>
      <protection locked="0"/>
    </xf>
    <xf numFmtId="3" fontId="12" fillId="0" borderId="222" xfId="0" applyNumberFormat="1" applyFont="1" applyBorder="1" applyAlignment="1" applyProtection="1">
      <alignment horizontal="center" vertical="center"/>
      <protection locked="0"/>
    </xf>
    <xf numFmtId="3" fontId="12" fillId="0" borderId="223" xfId="0" applyNumberFormat="1" applyFont="1" applyBorder="1" applyAlignment="1" applyProtection="1">
      <alignment horizontal="center" vertical="center"/>
      <protection locked="0"/>
    </xf>
    <xf numFmtId="3" fontId="12" fillId="0" borderId="224" xfId="0" applyNumberFormat="1" applyFont="1" applyBorder="1" applyAlignment="1" applyProtection="1">
      <alignment horizontal="center" vertical="center"/>
      <protection locked="0"/>
    </xf>
    <xf numFmtId="3" fontId="12" fillId="0" borderId="225" xfId="0" applyNumberFormat="1" applyFont="1" applyBorder="1" applyAlignment="1" applyProtection="1">
      <alignment horizontal="center" vertical="center"/>
      <protection locked="0"/>
    </xf>
    <xf numFmtId="3" fontId="12" fillId="0" borderId="12" xfId="0" applyNumberFormat="1" applyFont="1" applyBorder="1" applyAlignment="1" applyProtection="1">
      <alignment horizontal="center" vertical="center"/>
      <protection locked="0"/>
    </xf>
    <xf numFmtId="3" fontId="12" fillId="0" borderId="11" xfId="0" applyNumberFormat="1" applyFont="1" applyBorder="1" applyAlignment="1" applyProtection="1">
      <alignment horizontal="center" vertical="center"/>
      <protection locked="0"/>
    </xf>
    <xf numFmtId="3" fontId="12" fillId="0" borderId="92" xfId="0" applyNumberFormat="1" applyFont="1" applyBorder="1" applyAlignment="1" applyProtection="1">
      <alignment horizontal="center" vertical="top"/>
      <protection hidden="1"/>
    </xf>
    <xf numFmtId="3" fontId="12" fillId="0" borderId="70" xfId="0" applyNumberFormat="1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11" xfId="0" applyFont="1" applyBorder="1" applyAlignment="1" applyProtection="1">
      <alignment horizontal="left" vertical="center" indent="1"/>
      <protection locked="0"/>
    </xf>
    <xf numFmtId="0" fontId="12" fillId="0" borderId="85" xfId="0" applyFont="1" applyBorder="1" applyAlignment="1" applyProtection="1">
      <alignment horizontal="left" vertical="center" indent="1"/>
      <protection locked="0"/>
    </xf>
    <xf numFmtId="0" fontId="12" fillId="0" borderId="35" xfId="0" applyFont="1" applyBorder="1" applyAlignment="1" applyProtection="1">
      <alignment horizontal="left" vertical="center" inden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0" fillId="0" borderId="144" xfId="0" applyFont="1" applyBorder="1" applyAlignment="1" applyProtection="1">
      <alignment horizontal="center" vertical="center"/>
      <protection locked="0"/>
    </xf>
    <xf numFmtId="0" fontId="10" fillId="0" borderId="166" xfId="0" applyFont="1" applyBorder="1" applyAlignment="1" applyProtection="1">
      <alignment horizontal="center" vertical="center"/>
      <protection locked="0"/>
    </xf>
    <xf numFmtId="0" fontId="10" fillId="0" borderId="152" xfId="0" applyFont="1" applyBorder="1" applyAlignment="1" applyProtection="1">
      <alignment horizontal="center" vertical="center"/>
      <protection locked="0"/>
    </xf>
    <xf numFmtId="0" fontId="10" fillId="0" borderId="145" xfId="0" applyFont="1" applyBorder="1" applyAlignment="1" applyProtection="1">
      <alignment horizontal="center" vertical="center"/>
      <protection locked="0"/>
    </xf>
    <xf numFmtId="0" fontId="10" fillId="0" borderId="176" xfId="0" applyFont="1" applyBorder="1" applyAlignment="1" applyProtection="1">
      <alignment horizontal="center" vertical="center"/>
      <protection locked="0"/>
    </xf>
    <xf numFmtId="0" fontId="10" fillId="0" borderId="156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3" fontId="12" fillId="0" borderId="175" xfId="0" applyNumberFormat="1" applyFont="1" applyBorder="1" applyAlignment="1" applyProtection="1">
      <alignment horizontal="center" vertical="top"/>
      <protection hidden="1"/>
    </xf>
    <xf numFmtId="3" fontId="12" fillId="0" borderId="73" xfId="0" applyNumberFormat="1" applyFont="1" applyBorder="1" applyAlignment="1" applyProtection="1">
      <alignment horizontal="center" vertical="top"/>
      <protection hidden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3" fontId="11" fillId="0" borderId="41" xfId="0" applyNumberFormat="1" applyFont="1" applyBorder="1" applyAlignment="1" applyProtection="1">
      <alignment horizontal="center" vertical="center"/>
      <protection hidden="1"/>
    </xf>
    <xf numFmtId="3" fontId="11" fillId="0" borderId="40" xfId="0" applyNumberFormat="1" applyFont="1" applyBorder="1" applyAlignment="1" applyProtection="1">
      <alignment horizontal="center" vertical="center"/>
      <protection hidden="1"/>
    </xf>
    <xf numFmtId="3" fontId="11" fillId="0" borderId="42" xfId="0" applyNumberFormat="1" applyFont="1" applyBorder="1" applyAlignment="1" applyProtection="1">
      <alignment horizontal="center" vertical="center"/>
      <protection hidden="1"/>
    </xf>
    <xf numFmtId="0" fontId="10" fillId="0" borderId="126" xfId="0" applyFont="1" applyBorder="1" applyAlignment="1" applyProtection="1">
      <alignment horizontal="left" vertical="center" wrapText="1"/>
      <protection locked="0"/>
    </xf>
    <xf numFmtId="0" fontId="10" fillId="0" borderId="127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 wrapText="1"/>
      <protection locked="0"/>
    </xf>
    <xf numFmtId="0" fontId="4" fillId="0" borderId="12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10" fillId="0" borderId="123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0" fillId="0" borderId="129" xfId="0" applyFont="1" applyBorder="1" applyAlignment="1" applyProtection="1">
      <alignment horizontal="left" vertical="center" wrapText="1"/>
      <protection locked="0"/>
    </xf>
    <xf numFmtId="0" fontId="10" fillId="0" borderId="130" xfId="0" applyFont="1" applyBorder="1" applyAlignment="1" applyProtection="1">
      <alignment horizontal="left" vertical="center" wrapText="1"/>
      <protection locked="0"/>
    </xf>
    <xf numFmtId="0" fontId="10" fillId="0" borderId="89" xfId="0" applyFont="1" applyBorder="1" applyAlignment="1" applyProtection="1">
      <alignment horizontal="left" vertical="center" wrapText="1"/>
      <protection locked="0"/>
    </xf>
    <xf numFmtId="3" fontId="15" fillId="0" borderId="180" xfId="0" applyNumberFormat="1" applyFont="1" applyBorder="1" applyAlignment="1" applyProtection="1">
      <alignment horizontal="center" vertical="center"/>
      <protection hidden="1"/>
    </xf>
    <xf numFmtId="3" fontId="15" fillId="0" borderId="161" xfId="0" applyNumberFormat="1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3" fontId="12" fillId="0" borderId="50" xfId="0" applyNumberFormat="1" applyFont="1" applyBorder="1" applyAlignment="1" applyProtection="1">
      <alignment horizontal="center" vertical="center"/>
      <protection locked="0"/>
    </xf>
    <xf numFmtId="3" fontId="12" fillId="0" borderId="59" xfId="0" applyNumberFormat="1" applyFont="1" applyBorder="1" applyAlignment="1" applyProtection="1">
      <alignment horizontal="center" vertical="center"/>
      <protection locked="0"/>
    </xf>
    <xf numFmtId="0" fontId="10" fillId="0" borderId="120" xfId="0" applyFont="1" applyBorder="1" applyAlignment="1" applyProtection="1">
      <alignment horizontal="center" vertical="center" wrapText="1"/>
      <protection locked="0"/>
    </xf>
    <xf numFmtId="0" fontId="10" fillId="0" borderId="121" xfId="0" applyFont="1" applyBorder="1" applyAlignment="1" applyProtection="1">
      <alignment horizontal="center" vertical="center" wrapText="1"/>
      <protection locked="0"/>
    </xf>
    <xf numFmtId="0" fontId="10" fillId="0" borderId="180" xfId="0" applyFont="1" applyBorder="1" applyAlignment="1" applyProtection="1">
      <alignment horizontal="center" vertical="center" wrapText="1"/>
      <protection locked="0"/>
    </xf>
    <xf numFmtId="0" fontId="12" fillId="0" borderId="124" xfId="0" applyFont="1" applyBorder="1" applyAlignment="1" applyProtection="1">
      <alignment horizontal="left" vertical="center" indent="1"/>
      <protection locked="0"/>
    </xf>
    <xf numFmtId="0" fontId="12" fillId="0" borderId="134" xfId="0" applyFont="1" applyBorder="1" applyAlignment="1" applyProtection="1">
      <alignment horizontal="left" vertical="center" indent="1"/>
      <protection locked="0"/>
    </xf>
    <xf numFmtId="3" fontId="12" fillId="0" borderId="158" xfId="0" applyNumberFormat="1" applyFont="1" applyBorder="1" applyAlignment="1" applyProtection="1">
      <alignment horizontal="center" vertical="center"/>
      <protection locked="0"/>
    </xf>
    <xf numFmtId="3" fontId="12" fillId="0" borderId="134" xfId="0" applyNumberFormat="1" applyFont="1" applyBorder="1" applyAlignment="1" applyProtection="1">
      <alignment horizontal="center" vertical="center"/>
      <protection locked="0"/>
    </xf>
    <xf numFmtId="3" fontId="12" fillId="0" borderId="159" xfId="0" applyNumberFormat="1" applyFont="1" applyBorder="1" applyAlignment="1" applyProtection="1">
      <alignment horizontal="center" vertical="top"/>
      <protection hidden="1"/>
    </xf>
    <xf numFmtId="3" fontId="12" fillId="0" borderId="160" xfId="0" applyNumberFormat="1" applyFont="1" applyBorder="1" applyAlignment="1" applyProtection="1">
      <alignment horizontal="center" vertical="top"/>
      <protection hidden="1"/>
    </xf>
    <xf numFmtId="0" fontId="10" fillId="0" borderId="149" xfId="0" applyFont="1" applyBorder="1" applyAlignment="1" applyProtection="1">
      <alignment horizontal="left" vertical="center"/>
      <protection locked="0"/>
    </xf>
    <xf numFmtId="0" fontId="10" fillId="0" borderId="17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25" xfId="0" applyFont="1" applyBorder="1" applyAlignment="1" applyProtection="1">
      <alignment horizontal="left" vertical="center" wrapText="1"/>
      <protection locked="0"/>
    </xf>
    <xf numFmtId="0" fontId="4" fillId="0" borderId="135" xfId="0" applyFont="1" applyBorder="1" applyAlignment="1" applyProtection="1">
      <alignment horizontal="left" vertical="center" wrapText="1"/>
      <protection locked="0"/>
    </xf>
    <xf numFmtId="3" fontId="12" fillId="0" borderId="135" xfId="0" applyNumberFormat="1" applyFont="1" applyBorder="1" applyAlignment="1" applyProtection="1">
      <alignment horizontal="center" vertical="center"/>
      <protection locked="0"/>
    </xf>
    <xf numFmtId="3" fontId="12" fillId="0" borderId="159" xfId="0" applyNumberFormat="1" applyFont="1" applyBorder="1" applyAlignment="1" applyProtection="1">
      <alignment horizontal="center" vertical="center"/>
      <protection locked="0"/>
    </xf>
    <xf numFmtId="0" fontId="4" fillId="0" borderId="146" xfId="0" applyFont="1" applyBorder="1" applyAlignment="1" applyProtection="1">
      <alignment horizontal="left" vertical="center"/>
      <protection locked="0"/>
    </xf>
    <xf numFmtId="0" fontId="4" fillId="0" borderId="147" xfId="0" applyFont="1" applyBorder="1" applyAlignment="1" applyProtection="1">
      <alignment horizontal="left" vertical="center"/>
      <protection locked="0"/>
    </xf>
    <xf numFmtId="0" fontId="4" fillId="0" borderId="100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102" xfId="0" applyFont="1" applyBorder="1" applyAlignment="1" applyProtection="1">
      <alignment horizontal="left" vertical="center"/>
      <protection locked="0"/>
    </xf>
    <xf numFmtId="0" fontId="4" fillId="0" borderId="141" xfId="0" applyFont="1" applyBorder="1" applyAlignment="1" applyProtection="1">
      <alignment horizontal="left" vertical="center"/>
      <protection locked="0"/>
    </xf>
    <xf numFmtId="3" fontId="12" fillId="0" borderId="72" xfId="0" applyNumberFormat="1" applyFont="1" applyBorder="1" applyAlignment="1" applyProtection="1">
      <alignment horizontal="center" vertical="center"/>
      <protection locked="0"/>
    </xf>
    <xf numFmtId="3" fontId="12" fillId="0" borderId="175" xfId="0" applyNumberFormat="1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left" vertical="center" wrapText="1"/>
      <protection locked="0"/>
    </xf>
    <xf numFmtId="0" fontId="4" fillId="0" borderId="98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left" vertical="center" wrapText="1"/>
    </xf>
    <xf numFmtId="3" fontId="19" fillId="0" borderId="89" xfId="0" applyNumberFormat="1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00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>
      <alignment horizontal="left" vertical="center" wrapText="1"/>
    </xf>
    <xf numFmtId="0" fontId="12" fillId="0" borderId="171" xfId="0" applyFont="1" applyBorder="1" applyAlignment="1" applyProtection="1">
      <alignment horizontal="left" vertical="center" indent="1"/>
      <protection locked="0"/>
    </xf>
    <xf numFmtId="3" fontId="12" fillId="0" borderId="171" xfId="0" applyNumberFormat="1" applyFont="1" applyBorder="1" applyAlignment="1" applyProtection="1">
      <alignment horizontal="center" vertical="center"/>
      <protection locked="0"/>
    </xf>
    <xf numFmtId="3" fontId="12" fillId="0" borderId="172" xfId="0" applyNumberFormat="1" applyFont="1" applyBorder="1" applyAlignment="1" applyProtection="1">
      <alignment horizontal="center" vertical="center"/>
      <protection locked="0"/>
    </xf>
    <xf numFmtId="3" fontId="19" fillId="0" borderId="167" xfId="0" applyNumberFormat="1" applyFont="1" applyBorder="1" applyAlignment="1" applyProtection="1">
      <alignment horizontal="center" vertical="center"/>
      <protection locked="0"/>
    </xf>
    <xf numFmtId="0" fontId="4" fillId="0" borderId="179" xfId="0" applyFont="1" applyBorder="1" applyAlignment="1">
      <alignment horizontal="center" vertical="center"/>
    </xf>
    <xf numFmtId="3" fontId="19" fillId="0" borderId="96" xfId="0" applyNumberFormat="1" applyFont="1" applyBorder="1" applyAlignment="1" applyProtection="1">
      <alignment horizontal="center" vertical="center"/>
      <protection locked="0"/>
    </xf>
    <xf numFmtId="0" fontId="4" fillId="0" borderId="168" xfId="0" applyFont="1" applyBorder="1" applyAlignment="1">
      <alignment horizontal="center" vertical="center"/>
    </xf>
    <xf numFmtId="0" fontId="10" fillId="0" borderId="102" xfId="0" applyFont="1" applyBorder="1" applyAlignment="1" applyProtection="1">
      <alignment horizontal="left" vertical="center" wrapText="1"/>
      <protection locked="0"/>
    </xf>
    <xf numFmtId="0" fontId="4" fillId="0" borderId="141" xfId="0" applyFont="1" applyBorder="1" applyAlignment="1">
      <alignment horizontal="left" vertical="center" wrapText="1"/>
    </xf>
    <xf numFmtId="0" fontId="12" fillId="0" borderId="232" xfId="0" applyFont="1" applyBorder="1" applyAlignment="1" applyProtection="1">
      <alignment horizontal="left" vertical="center" wrapText="1"/>
      <protection locked="0"/>
    </xf>
    <xf numFmtId="0" fontId="12" fillId="0" borderId="234" xfId="0" applyFont="1" applyBorder="1" applyAlignment="1" applyProtection="1">
      <alignment horizontal="left" vertical="center" wrapText="1"/>
      <protection locked="0"/>
    </xf>
    <xf numFmtId="0" fontId="12" fillId="0" borderId="216" xfId="0" applyFont="1" applyBorder="1" applyAlignment="1" applyProtection="1">
      <alignment horizontal="left" vertical="center" wrapText="1"/>
      <protection locked="0"/>
    </xf>
    <xf numFmtId="0" fontId="12" fillId="0" borderId="218" xfId="0" applyFont="1" applyBorder="1" applyAlignment="1" applyProtection="1">
      <alignment horizontal="left" vertical="center" wrapText="1"/>
      <protection locked="0"/>
    </xf>
    <xf numFmtId="0" fontId="12" fillId="0" borderId="238" xfId="0" applyFont="1" applyBorder="1" applyAlignment="1" applyProtection="1">
      <alignment horizontal="left" vertical="center" wrapText="1"/>
      <protection locked="0"/>
    </xf>
    <xf numFmtId="0" fontId="12" fillId="0" borderId="254" xfId="0" applyFont="1" applyBorder="1" applyAlignment="1" applyProtection="1">
      <alignment horizontal="left" vertical="center" wrapText="1"/>
      <protection locked="0"/>
    </xf>
    <xf numFmtId="0" fontId="23" fillId="0" borderId="95" xfId="0" applyFont="1" applyBorder="1" applyAlignment="1" applyProtection="1">
      <alignment horizontal="center" vertical="center" wrapText="1"/>
      <protection locked="0"/>
    </xf>
    <xf numFmtId="0" fontId="4" fillId="0" borderId="95" xfId="0" applyFont="1" applyBorder="1" applyAlignment="1">
      <alignment horizontal="center" vertical="center" wrapText="1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>
      <alignment horizontal="center" vertical="center" wrapText="1"/>
    </xf>
    <xf numFmtId="0" fontId="12" fillId="0" borderId="44" xfId="0" applyFont="1" applyBorder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3" fontId="12" fillId="0" borderId="52" xfId="0" applyNumberFormat="1" applyFont="1" applyBorder="1" applyAlignment="1" applyProtection="1">
      <alignment horizontal="center" vertical="center"/>
      <protection locked="0"/>
    </xf>
    <xf numFmtId="3" fontId="12" fillId="0" borderId="35" xfId="0" applyNumberFormat="1" applyFont="1" applyBorder="1" applyAlignment="1" applyProtection="1">
      <alignment horizontal="center" vertical="center"/>
      <protection locked="0"/>
    </xf>
    <xf numFmtId="3" fontId="12" fillId="0" borderId="104" xfId="0" applyNumberFormat="1" applyFont="1" applyBorder="1" applyAlignment="1" applyProtection="1">
      <alignment horizontal="center" vertical="top"/>
      <protection hidden="1"/>
    </xf>
    <xf numFmtId="3" fontId="12" fillId="0" borderId="177" xfId="0" applyNumberFormat="1" applyFont="1" applyBorder="1" applyAlignment="1" applyProtection="1">
      <alignment horizontal="center" vertical="top"/>
      <protection hidden="1"/>
    </xf>
    <xf numFmtId="0" fontId="18" fillId="0" borderId="242" xfId="0" applyFont="1" applyBorder="1" applyAlignment="1" applyProtection="1">
      <alignment horizontal="left" vertical="center" wrapText="1"/>
      <protection locked="0"/>
    </xf>
    <xf numFmtId="0" fontId="18" fillId="0" borderId="96" xfId="0" applyFont="1" applyBorder="1" applyAlignment="1">
      <alignment horizontal="left" vertical="center" wrapText="1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9" fillId="0" borderId="129" xfId="0" applyFont="1" applyFill="1" applyBorder="1" applyAlignment="1" applyProtection="1">
      <alignment horizontal="center" vertical="center"/>
      <protection locked="0"/>
    </xf>
    <xf numFmtId="0" fontId="29" fillId="0" borderId="89" xfId="0" applyFont="1" applyFill="1" applyBorder="1" applyAlignment="1" applyProtection="1">
      <alignment horizontal="center" vertical="center"/>
      <protection locked="0"/>
    </xf>
    <xf numFmtId="0" fontId="28" fillId="0" borderId="129" xfId="0" applyFont="1" applyFill="1" applyBorder="1" applyAlignment="1" applyProtection="1">
      <alignment horizontal="center" vertical="center"/>
      <protection locked="0"/>
    </xf>
    <xf numFmtId="0" fontId="28" fillId="0" borderId="89" xfId="0" applyFont="1" applyFill="1" applyBorder="1" applyAlignment="1" applyProtection="1">
      <alignment horizontal="center" vertical="center"/>
      <protection locked="0"/>
    </xf>
    <xf numFmtId="3" fontId="26" fillId="0" borderId="223" xfId="0" applyNumberFormat="1" applyFont="1" applyBorder="1" applyAlignment="1" applyProtection="1">
      <alignment horizontal="left" vertical="center" wrapText="1"/>
      <protection locked="0"/>
    </xf>
    <xf numFmtId="3" fontId="26" fillId="0" borderId="299" xfId="0" applyNumberFormat="1" applyFont="1" applyBorder="1" applyAlignment="1" applyProtection="1">
      <alignment horizontal="left" vertical="center" wrapText="1"/>
      <protection locked="0"/>
    </xf>
    <xf numFmtId="3" fontId="26" fillId="0" borderId="218" xfId="0" applyNumberFormat="1" applyFont="1" applyBorder="1" applyAlignment="1" applyProtection="1">
      <alignment horizontal="left" vertical="center" wrapText="1"/>
      <protection locked="0"/>
    </xf>
    <xf numFmtId="3" fontId="26" fillId="0" borderId="3" xfId="0" applyNumberFormat="1" applyFont="1" applyBorder="1" applyAlignment="1" applyProtection="1">
      <alignment horizontal="left" vertical="center" wrapText="1"/>
      <protection locked="0"/>
    </xf>
    <xf numFmtId="3" fontId="12" fillId="0" borderId="219" xfId="0" applyNumberFormat="1" applyFont="1" applyBorder="1" applyAlignment="1" applyProtection="1">
      <alignment horizontal="center" vertical="center" wrapText="1"/>
      <protection locked="0"/>
    </xf>
    <xf numFmtId="3" fontId="12" fillId="0" borderId="218" xfId="0" applyNumberFormat="1" applyFont="1" applyBorder="1" applyAlignment="1" applyProtection="1">
      <alignment horizontal="center" vertical="center" wrapText="1"/>
      <protection locked="0"/>
    </xf>
    <xf numFmtId="0" fontId="4" fillId="0" borderId="117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8" fillId="0" borderId="109" xfId="0" applyFont="1" applyBorder="1" applyAlignment="1" applyProtection="1">
      <alignment horizontal="left" vertical="center" wrapText="1"/>
      <protection locked="0"/>
    </xf>
    <xf numFmtId="0" fontId="18" fillId="0" borderId="92" xfId="0" applyFont="1" applyBorder="1" applyAlignment="1" applyProtection="1">
      <alignment horizontal="left" vertical="center" wrapText="1"/>
      <protection locked="0"/>
    </xf>
    <xf numFmtId="0" fontId="10" fillId="0" borderId="122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3" fontId="12" fillId="0" borderId="220" xfId="0" applyNumberFormat="1" applyFont="1" applyBorder="1" applyAlignment="1" applyProtection="1">
      <alignment horizontal="center" vertical="center" wrapText="1"/>
      <protection locked="0"/>
    </xf>
    <xf numFmtId="3" fontId="20" fillId="0" borderId="250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72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51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8" xfId="0" applyFont="1" applyFill="1" applyBorder="1" applyAlignment="1" applyProtection="1">
      <alignment horizontal="left" vertical="center" wrapText="1"/>
      <protection locked="0"/>
    </xf>
    <xf numFmtId="0" fontId="6" fillId="0" borderId="50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0" xfId="0" applyFont="1" applyFill="1" applyBorder="1" applyAlignment="1" applyProtection="1">
      <alignment horizontal="left" vertical="center" wrapText="1"/>
      <protection locked="0"/>
    </xf>
    <xf numFmtId="0" fontId="3" fillId="0" borderId="130" xfId="0" applyFont="1" applyFill="1" applyBorder="1" applyAlignment="1" applyProtection="1">
      <alignment horizontal="left" vertical="center" wrapText="1"/>
      <protection locked="0"/>
    </xf>
    <xf numFmtId="0" fontId="3" fillId="0" borderId="89" xfId="0" applyFont="1" applyFill="1" applyBorder="1" applyAlignment="1" applyProtection="1">
      <alignment horizontal="left" vertical="center" wrapText="1"/>
      <protection locked="0"/>
    </xf>
    <xf numFmtId="3" fontId="15" fillId="0" borderId="180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61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80" xfId="0" applyNumberFormat="1" applyFont="1" applyFill="1" applyBorder="1" applyAlignment="1" applyProtection="1">
      <alignment horizontal="right" vertical="center" wrapText="1" indent="1"/>
      <protection hidden="1"/>
    </xf>
    <xf numFmtId="3" fontId="15" fillId="0" borderId="89" xfId="0" applyNumberFormat="1" applyFont="1" applyFill="1" applyBorder="1" applyAlignment="1" applyProtection="1">
      <alignment horizontal="right" vertical="center" wrapText="1" indent="1"/>
      <protection hidden="1"/>
    </xf>
    <xf numFmtId="3" fontId="15" fillId="0" borderId="161" xfId="0" applyNumberFormat="1" applyFont="1" applyFill="1" applyBorder="1" applyAlignment="1" applyProtection="1">
      <alignment horizontal="right" vertical="center" wrapText="1" indent="1"/>
      <protection hidden="1"/>
    </xf>
    <xf numFmtId="0" fontId="4" fillId="0" borderId="18" xfId="0" applyFont="1" applyBorder="1" applyAlignment="1">
      <alignment horizontal="left" vertical="center" wrapText="1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3" fontId="19" fillId="0" borderId="58" xfId="0" applyNumberFormat="1" applyFont="1" applyBorder="1" applyAlignment="1" applyProtection="1">
      <alignment horizontal="center" vertical="center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2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Fill="1" applyBorder="1" applyAlignment="1" applyProtection="1">
      <alignment horizontal="left" vertical="center" wrapText="1"/>
      <protection locked="0"/>
    </xf>
    <xf numFmtId="3" fontId="1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50" xfId="0" applyFont="1" applyFill="1" applyBorder="1" applyAlignment="1" applyProtection="1">
      <alignment horizontal="left" vertical="center" wrapText="1"/>
      <protection locked="0"/>
    </xf>
    <xf numFmtId="0" fontId="6" fillId="0" borderId="171" xfId="0" applyFont="1" applyFill="1" applyBorder="1" applyAlignment="1" applyProtection="1">
      <alignment horizontal="left" vertical="center" wrapText="1"/>
      <protection locked="0"/>
    </xf>
    <xf numFmtId="0" fontId="6" fillId="0" borderId="17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12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3" fontId="19" fillId="0" borderId="135" xfId="0" applyNumberFormat="1" applyFont="1" applyBorder="1" applyAlignment="1" applyProtection="1">
      <alignment horizontal="center" vertical="center"/>
      <protection locked="0"/>
    </xf>
    <xf numFmtId="3" fontId="19" fillId="0" borderId="159" xfId="0" applyNumberFormat="1" applyFont="1" applyBorder="1" applyAlignment="1" applyProtection="1">
      <alignment horizontal="center" vertical="center"/>
      <protection locked="0"/>
    </xf>
    <xf numFmtId="3" fontId="11" fillId="0" borderId="253" xfId="0" applyNumberFormat="1" applyFont="1" applyBorder="1" applyAlignment="1">
      <alignment horizontal="center" vertical="center"/>
    </xf>
    <xf numFmtId="3" fontId="11" fillId="0" borderId="196" xfId="0" applyNumberFormat="1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124" xfId="0" applyFont="1" applyBorder="1" applyAlignment="1" applyProtection="1">
      <alignment horizontal="left" vertical="center" wrapText="1"/>
      <protection locked="0"/>
    </xf>
    <xf numFmtId="0" fontId="4" fillId="0" borderId="134" xfId="0" applyFont="1" applyBorder="1" applyAlignment="1" applyProtection="1">
      <alignment horizontal="left" vertical="center"/>
      <protection locked="0"/>
    </xf>
    <xf numFmtId="3" fontId="24" fillId="0" borderId="173" xfId="0" applyNumberFormat="1" applyFont="1" applyBorder="1" applyAlignment="1" applyProtection="1">
      <alignment horizontal="center" vertical="center"/>
      <protection locked="0"/>
    </xf>
    <xf numFmtId="3" fontId="24" fillId="0" borderId="158" xfId="0" applyNumberFormat="1" applyFont="1" applyBorder="1" applyAlignment="1" applyProtection="1">
      <alignment horizontal="center" vertical="center"/>
      <protection locked="0"/>
    </xf>
    <xf numFmtId="3" fontId="24" fillId="0" borderId="159" xfId="0" applyNumberFormat="1" applyFont="1" applyBorder="1" applyAlignment="1" applyProtection="1">
      <alignment horizontal="center" vertical="center"/>
      <protection locked="0"/>
    </xf>
    <xf numFmtId="3" fontId="24" fillId="0" borderId="160" xfId="0" applyNumberFormat="1" applyFont="1" applyBorder="1" applyAlignment="1" applyProtection="1">
      <alignment horizontal="center" vertical="center"/>
      <protection locked="0"/>
    </xf>
    <xf numFmtId="3" fontId="21" fillId="0" borderId="60" xfId="0" applyNumberFormat="1" applyFont="1" applyBorder="1" applyAlignment="1" applyProtection="1">
      <alignment horizontal="center" vertical="center"/>
      <protection hidden="1"/>
    </xf>
    <xf numFmtId="3" fontId="21" fillId="0" borderId="33" xfId="0" applyNumberFormat="1" applyFont="1" applyBorder="1" applyAlignment="1" applyProtection="1">
      <alignment horizontal="center" vertical="center"/>
      <protection hidden="1"/>
    </xf>
    <xf numFmtId="3" fontId="21" fillId="0" borderId="34" xfId="0" applyNumberFormat="1" applyFont="1" applyBorder="1" applyAlignment="1" applyProtection="1">
      <alignment horizontal="center" vertical="center"/>
      <protection hidden="1"/>
    </xf>
    <xf numFmtId="0" fontId="12" fillId="0" borderId="228" xfId="0" applyFont="1" applyBorder="1" applyAlignment="1" applyProtection="1">
      <alignment horizontal="left" vertical="center" wrapText="1" indent="1"/>
      <protection locked="0"/>
    </xf>
    <xf numFmtId="0" fontId="12" fillId="0" borderId="237" xfId="0" applyFont="1" applyBorder="1" applyAlignment="1" applyProtection="1">
      <alignment horizontal="left" vertical="center" wrapText="1" indent="1"/>
      <protection locked="0"/>
    </xf>
    <xf numFmtId="3" fontId="24" fillId="0" borderId="31" xfId="0" applyNumberFormat="1" applyFont="1" applyBorder="1" applyAlignment="1" applyProtection="1">
      <alignment horizontal="center" vertical="center"/>
      <protection locked="0"/>
    </xf>
    <xf numFmtId="3" fontId="24" fillId="0" borderId="56" xfId="0" applyNumberFormat="1" applyFont="1" applyBorder="1" applyAlignment="1" applyProtection="1">
      <alignment horizontal="center" vertical="center"/>
      <protection locked="0"/>
    </xf>
    <xf numFmtId="0" fontId="12" fillId="0" borderId="238" xfId="0" applyFont="1" applyBorder="1" applyAlignment="1" applyProtection="1">
      <alignment horizontal="left" vertical="center" wrapText="1" indent="1"/>
      <protection locked="0"/>
    </xf>
    <xf numFmtId="0" fontId="12" fillId="0" borderId="239" xfId="0" applyFont="1" applyBorder="1" applyAlignment="1" applyProtection="1">
      <alignment horizontal="left" vertical="center" wrapText="1" indent="1"/>
      <protection locked="0"/>
    </xf>
    <xf numFmtId="3" fontId="12" fillId="0" borderId="239" xfId="0" applyNumberFormat="1" applyFont="1" applyBorder="1" applyAlignment="1" applyProtection="1">
      <alignment horizontal="center" vertical="center"/>
      <protection locked="0"/>
    </xf>
    <xf numFmtId="3" fontId="12" fillId="0" borderId="254" xfId="0" applyNumberFormat="1" applyFont="1" applyBorder="1" applyAlignment="1" applyProtection="1">
      <alignment horizontal="center" vertical="center"/>
      <protection locked="0"/>
    </xf>
    <xf numFmtId="3" fontId="12" fillId="0" borderId="255" xfId="0" applyNumberFormat="1" applyFont="1" applyBorder="1" applyAlignment="1" applyProtection="1">
      <alignment horizontal="center" vertical="center"/>
      <protection locked="0"/>
    </xf>
    <xf numFmtId="3" fontId="12" fillId="0" borderId="240" xfId="0" applyNumberFormat="1" applyFont="1" applyBorder="1" applyAlignment="1" applyProtection="1">
      <alignment horizontal="center" vertical="center"/>
      <protection locked="0"/>
    </xf>
    <xf numFmtId="0" fontId="10" fillId="0" borderId="256" xfId="0" applyFont="1" applyBorder="1" applyAlignment="1" applyProtection="1">
      <alignment horizontal="left" vertical="center" wrapText="1"/>
      <protection locked="0"/>
    </xf>
    <xf numFmtId="0" fontId="10" fillId="0" borderId="257" xfId="0" applyFont="1" applyBorder="1" applyAlignment="1" applyProtection="1">
      <alignment horizontal="left" vertical="center" wrapText="1"/>
      <protection locked="0"/>
    </xf>
    <xf numFmtId="0" fontId="12" fillId="0" borderId="232" xfId="0" applyFont="1" applyBorder="1" applyAlignment="1" applyProtection="1">
      <alignment horizontal="left" vertical="center" wrapText="1" indent="1"/>
      <protection locked="0"/>
    </xf>
    <xf numFmtId="0" fontId="12" fillId="0" borderId="233" xfId="0" applyFont="1" applyBorder="1" applyAlignment="1" applyProtection="1">
      <alignment horizontal="left" vertical="center" wrapText="1" inden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3" fontId="19" fillId="0" borderId="17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3" fontId="11" fillId="0" borderId="248" xfId="0" applyNumberFormat="1" applyFont="1" applyBorder="1" applyAlignment="1" applyProtection="1">
      <alignment horizontal="center" vertical="center"/>
      <protection hidden="1"/>
    </xf>
    <xf numFmtId="3" fontId="11" fillId="0" borderId="127" xfId="0" applyNumberFormat="1" applyFont="1" applyBorder="1" applyAlignment="1" applyProtection="1">
      <alignment horizontal="center" vertical="center"/>
      <protection hidden="1"/>
    </xf>
    <xf numFmtId="3" fontId="12" fillId="0" borderId="44" xfId="0" applyNumberFormat="1" applyFont="1" applyBorder="1" applyAlignment="1" applyProtection="1">
      <alignment horizontal="center" vertical="center"/>
      <protection locked="0"/>
    </xf>
    <xf numFmtId="3" fontId="12" fillId="0" borderId="45" xfId="0" applyNumberFormat="1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left" vertical="center" wrapText="1"/>
    </xf>
    <xf numFmtId="3" fontId="12" fillId="0" borderId="284" xfId="0" applyNumberFormat="1" applyFont="1" applyBorder="1" applyAlignment="1" applyProtection="1">
      <alignment horizontal="center" vertical="center"/>
      <protection locked="0"/>
    </xf>
    <xf numFmtId="3" fontId="12" fillId="0" borderId="264" xfId="0" applyNumberFormat="1" applyFont="1" applyBorder="1" applyAlignment="1" applyProtection="1">
      <alignment horizontal="center" vertical="center"/>
      <protection locked="0"/>
    </xf>
    <xf numFmtId="3" fontId="12" fillId="0" borderId="285" xfId="0" applyNumberFormat="1" applyFont="1" applyBorder="1" applyAlignment="1" applyProtection="1">
      <alignment horizontal="center" vertical="center"/>
      <protection locked="0"/>
    </xf>
    <xf numFmtId="3" fontId="12" fillId="0" borderId="286" xfId="0" applyNumberFormat="1" applyFont="1" applyBorder="1" applyAlignment="1" applyProtection="1">
      <alignment horizontal="center" vertical="center"/>
      <protection locked="0"/>
    </xf>
    <xf numFmtId="3" fontId="11" fillId="0" borderId="192" xfId="0" applyNumberFormat="1" applyFont="1" applyBorder="1" applyAlignment="1" applyProtection="1">
      <alignment horizontal="center" vertical="center"/>
      <protection hidden="1"/>
    </xf>
    <xf numFmtId="3" fontId="11" fillId="0" borderId="190" xfId="0" applyNumberFormat="1" applyFont="1" applyBorder="1" applyAlignment="1" applyProtection="1">
      <alignment horizontal="center" vertical="center"/>
      <protection hidden="1"/>
    </xf>
    <xf numFmtId="3" fontId="11" fillId="0" borderId="282" xfId="0" applyNumberFormat="1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3" fontId="21" fillId="0" borderId="52" xfId="0" applyNumberFormat="1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  <xf numFmtId="3" fontId="24" fillId="0" borderId="58" xfId="0" applyNumberFormat="1" applyFont="1" applyBorder="1" applyAlignment="1" applyProtection="1">
      <alignment horizontal="center" vertical="center"/>
      <protection locked="0"/>
    </xf>
    <xf numFmtId="3" fontId="24" fillId="0" borderId="50" xfId="0" applyNumberFormat="1" applyFont="1" applyBorder="1" applyAlignment="1" applyProtection="1">
      <alignment horizontal="center" vertical="center"/>
      <protection locked="0"/>
    </xf>
    <xf numFmtId="3" fontId="24" fillId="0" borderId="59" xfId="0" applyNumberFormat="1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3" fontId="24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3" fontId="12" fillId="0" borderId="250" xfId="0" applyNumberFormat="1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left" vertical="center" indent="1"/>
      <protection locked="0"/>
    </xf>
    <xf numFmtId="3" fontId="12" fillId="0" borderId="182" xfId="0" applyNumberFormat="1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left" vertical="center" indent="1"/>
      <protection locked="0"/>
    </xf>
    <xf numFmtId="0" fontId="4" fillId="0" borderId="72" xfId="0" applyFont="1" applyBorder="1" applyAlignment="1" applyProtection="1">
      <alignment horizontal="left" vertical="center" wrapText="1"/>
      <protection locked="0"/>
    </xf>
    <xf numFmtId="0" fontId="4" fillId="0" borderId="171" xfId="0" applyFont="1" applyBorder="1" applyAlignment="1" applyProtection="1">
      <alignment horizontal="left" vertical="center"/>
      <protection locked="0"/>
    </xf>
    <xf numFmtId="3" fontId="11" fillId="0" borderId="180" xfId="0" applyNumberFormat="1" applyFont="1" applyBorder="1" applyAlignment="1" applyProtection="1">
      <alignment horizontal="center" vertical="center"/>
      <protection hidden="1"/>
    </xf>
    <xf numFmtId="3" fontId="11" fillId="0" borderId="130" xfId="0" applyNumberFormat="1" applyFont="1" applyBorder="1" applyAlignment="1" applyProtection="1">
      <alignment horizontal="center" vertical="center"/>
      <protection hidden="1"/>
    </xf>
    <xf numFmtId="3" fontId="12" fillId="0" borderId="176" xfId="0" applyNumberFormat="1" applyFont="1" applyBorder="1" applyAlignment="1" applyProtection="1">
      <alignment horizontal="center" vertical="center"/>
      <protection locked="0"/>
    </xf>
    <xf numFmtId="3" fontId="12" fillId="0" borderId="156" xfId="0" applyNumberFormat="1" applyFont="1" applyBorder="1" applyAlignment="1" applyProtection="1">
      <alignment horizontal="center" vertical="center"/>
      <protection locked="0"/>
    </xf>
    <xf numFmtId="3" fontId="12" fillId="0" borderId="173" xfId="0" applyNumberFormat="1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>
      <alignment horizontal="left" vertical="center" wrapText="1"/>
    </xf>
    <xf numFmtId="3" fontId="12" fillId="0" borderId="123" xfId="0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>
      <alignment horizontal="center" vertical="center"/>
    </xf>
    <xf numFmtId="3" fontId="11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20" fillId="0" borderId="123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horizontal="center" vertical="center"/>
      <protection locked="0"/>
    </xf>
    <xf numFmtId="4" fontId="20" fillId="0" borderId="58" xfId="0" applyNumberFormat="1" applyFont="1" applyBorder="1" applyAlignment="1" applyProtection="1">
      <alignment horizontal="center" vertical="center"/>
      <protection locked="0"/>
    </xf>
    <xf numFmtId="0" fontId="11" fillId="0" borderId="123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4" fontId="20" fillId="0" borderId="135" xfId="0" applyNumberFormat="1" applyFont="1" applyBorder="1" applyAlignment="1" applyProtection="1">
      <alignment horizontal="right" vertical="center" indent="1"/>
      <protection locked="0"/>
    </xf>
    <xf numFmtId="4" fontId="20" fillId="0" borderId="159" xfId="0" applyNumberFormat="1" applyFont="1" applyBorder="1" applyAlignment="1" applyProtection="1">
      <alignment horizontal="right" vertical="center" indent="1"/>
      <protection locked="0"/>
    </xf>
    <xf numFmtId="0" fontId="12" fillId="0" borderId="19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2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11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3" fontId="11" fillId="0" borderId="28" xfId="0" applyNumberFormat="1" applyFont="1" applyBorder="1" applyAlignment="1" applyProtection="1">
      <alignment horizontal="center" vertical="center"/>
      <protection hidden="1"/>
    </xf>
    <xf numFmtId="3" fontId="11" fillId="0" borderId="6" xfId="0" applyNumberFormat="1" applyFont="1" applyBorder="1" applyAlignment="1" applyProtection="1">
      <alignment horizontal="center" vertical="center"/>
      <protection hidden="1"/>
    </xf>
    <xf numFmtId="10" fontId="20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8" fillId="0" borderId="108" xfId="0" applyFont="1" applyBorder="1" applyAlignment="1" applyProtection="1">
      <alignment horizontal="left" vertical="center" wrapText="1"/>
      <protection locked="0"/>
    </xf>
    <xf numFmtId="0" fontId="18" fillId="0" borderId="53" xfId="0" applyFont="1" applyBorder="1" applyAlignment="1">
      <alignment horizontal="left" vertical="center" wrapText="1"/>
    </xf>
    <xf numFmtId="0" fontId="4" fillId="0" borderId="35" xfId="0" applyFont="1" applyBorder="1" applyAlignment="1" applyProtection="1">
      <alignment horizontal="left" wrapText="1"/>
      <protection locked="0"/>
    </xf>
    <xf numFmtId="0" fontId="4" fillId="0" borderId="35" xfId="0" applyFont="1" applyBorder="1" applyAlignment="1">
      <alignment horizontal="left" wrapText="1"/>
    </xf>
    <xf numFmtId="3" fontId="12" fillId="0" borderId="205" xfId="0" applyNumberFormat="1" applyFont="1" applyBorder="1" applyAlignment="1" applyProtection="1">
      <alignment horizontal="center" vertical="center"/>
      <protection locked="0"/>
    </xf>
    <xf numFmtId="3" fontId="12" fillId="0" borderId="203" xfId="0" applyNumberFormat="1" applyFont="1" applyBorder="1" applyAlignment="1" applyProtection="1">
      <alignment horizontal="center" vertical="center"/>
      <protection locked="0"/>
    </xf>
    <xf numFmtId="3" fontId="12" fillId="0" borderId="206" xfId="0" applyNumberFormat="1" applyFont="1" applyBorder="1" applyAlignment="1" applyProtection="1">
      <alignment horizontal="center" vertical="center"/>
      <protection locked="0"/>
    </xf>
    <xf numFmtId="3" fontId="12" fillId="0" borderId="200" xfId="0" applyNumberFormat="1" applyFont="1" applyBorder="1" applyAlignment="1" applyProtection="1">
      <alignment horizontal="center" vertical="center"/>
      <protection locked="0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2" fillId="0" borderId="2" xfId="0" applyNumberFormat="1" applyFont="1" applyBorder="1" applyAlignment="1" applyProtection="1">
      <alignment horizontal="center" vertical="center"/>
      <protection locked="0"/>
    </xf>
    <xf numFmtId="3" fontId="12" fillId="0" borderId="201" xfId="0" applyNumberFormat="1" applyFont="1" applyBorder="1" applyAlignment="1" applyProtection="1">
      <alignment horizontal="center" vertical="center"/>
      <protection locked="0"/>
    </xf>
    <xf numFmtId="0" fontId="12" fillId="0" borderId="202" xfId="0" applyFont="1" applyBorder="1" applyAlignment="1" applyProtection="1">
      <alignment horizontal="left" vertical="center" wrapText="1" indent="1"/>
      <protection locked="0"/>
    </xf>
    <xf numFmtId="0" fontId="12" fillId="0" borderId="203" xfId="0" applyFont="1" applyBorder="1" applyAlignment="1" applyProtection="1">
      <alignment horizontal="left" vertical="center" wrapText="1" inden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13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4" fillId="0" borderId="64" xfId="0" applyFont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left" vertical="center" wrapText="1"/>
      <protection locked="0"/>
    </xf>
    <xf numFmtId="3" fontId="11" fillId="0" borderId="89" xfId="0" applyNumberFormat="1" applyFont="1" applyBorder="1" applyAlignment="1" applyProtection="1">
      <alignment horizontal="center" vertical="center"/>
      <protection hidden="1"/>
    </xf>
    <xf numFmtId="3" fontId="11" fillId="0" borderId="98" xfId="0" applyNumberFormat="1" applyFont="1" applyBorder="1" applyAlignment="1" applyProtection="1">
      <alignment horizontal="center" vertical="center"/>
      <protection hidden="1"/>
    </xf>
    <xf numFmtId="3" fontId="11" fillId="0" borderId="161" xfId="0" applyNumberFormat="1" applyFont="1" applyBorder="1" applyAlignment="1" applyProtection="1">
      <alignment horizontal="center" vertical="center"/>
      <protection hidden="1"/>
    </xf>
    <xf numFmtId="3" fontId="12" fillId="0" borderId="56" xfId="0" applyNumberFormat="1" applyFont="1" applyBorder="1" applyAlignment="1" applyProtection="1">
      <alignment horizontal="center" vertical="center"/>
      <protection locked="0"/>
    </xf>
    <xf numFmtId="3" fontId="12" fillId="0" borderId="64" xfId="0" applyNumberFormat="1" applyFont="1" applyBorder="1" applyAlignment="1" applyProtection="1">
      <alignment horizontal="center" vertical="center"/>
      <protection locked="0"/>
    </xf>
    <xf numFmtId="3" fontId="12" fillId="0" borderId="162" xfId="0" applyNumberFormat="1" applyFont="1" applyBorder="1" applyAlignment="1" applyProtection="1">
      <alignment horizontal="center" vertical="center"/>
      <protection locked="0"/>
    </xf>
    <xf numFmtId="3" fontId="12" fillId="0" borderId="106" xfId="0" applyNumberFormat="1" applyFont="1" applyBorder="1" applyAlignment="1" applyProtection="1">
      <alignment horizontal="center" vertical="center"/>
      <protection locked="0"/>
    </xf>
    <xf numFmtId="3" fontId="12" fillId="0" borderId="6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3" fontId="26" fillId="0" borderId="135" xfId="0" applyNumberFormat="1" applyFont="1" applyBorder="1" applyAlignment="1" applyProtection="1">
      <alignment horizontal="center" vertical="center"/>
      <protection hidden="1"/>
    </xf>
    <xf numFmtId="3" fontId="26" fillId="0" borderId="14" xfId="0" applyNumberFormat="1" applyFont="1" applyBorder="1" applyAlignment="1" applyProtection="1">
      <alignment horizontal="center" vertical="center"/>
      <protection hidden="1"/>
    </xf>
    <xf numFmtId="3" fontId="26" fillId="0" borderId="17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top" wrapText="1"/>
      <protection locked="0"/>
    </xf>
    <xf numFmtId="3" fontId="26" fillId="0" borderId="18" xfId="0" applyNumberFormat="1" applyFont="1" applyBorder="1" applyAlignment="1" applyProtection="1">
      <alignment horizontal="center" vertical="center"/>
      <protection hidden="1"/>
    </xf>
    <xf numFmtId="3" fontId="26" fillId="0" borderId="58" xfId="0" applyNumberFormat="1" applyFont="1" applyBorder="1" applyAlignment="1" applyProtection="1">
      <alignment horizontal="center" vertical="center"/>
      <protection hidden="1"/>
    </xf>
    <xf numFmtId="3" fontId="26" fillId="0" borderId="159" xfId="0" applyNumberFormat="1" applyFont="1" applyBorder="1" applyAlignment="1" applyProtection="1">
      <alignment horizontal="center" vertical="center"/>
      <protection hidden="1"/>
    </xf>
    <xf numFmtId="3" fontId="11" fillId="0" borderId="192" xfId="0" applyNumberFormat="1" applyFont="1" applyBorder="1" applyAlignment="1" applyProtection="1">
      <alignment horizontal="right" vertical="center" indent="3"/>
      <protection hidden="1"/>
    </xf>
    <xf numFmtId="3" fontId="11" fillId="0" borderId="190" xfId="0" applyNumberFormat="1" applyFont="1" applyBorder="1" applyAlignment="1" applyProtection="1">
      <alignment horizontal="right" vertical="center" indent="3"/>
      <protection hidden="1"/>
    </xf>
    <xf numFmtId="3" fontId="11" fillId="0" borderId="193" xfId="0" applyNumberFormat="1" applyFont="1" applyBorder="1" applyAlignment="1" applyProtection="1">
      <alignment horizontal="right" vertical="center" indent="3"/>
      <protection hidden="1"/>
    </xf>
    <xf numFmtId="3" fontId="12" fillId="0" borderId="196" xfId="0" applyNumberFormat="1" applyFont="1" applyBorder="1" applyAlignment="1" applyProtection="1">
      <alignment horizontal="center" vertical="center"/>
      <protection locked="0"/>
    </xf>
    <xf numFmtId="3" fontId="12" fillId="0" borderId="47" xfId="0" applyNumberFormat="1" applyFont="1" applyBorder="1" applyAlignment="1" applyProtection="1">
      <alignment horizontal="center" vertical="center"/>
      <protection locked="0"/>
    </xf>
    <xf numFmtId="3" fontId="12" fillId="0" borderId="139" xfId="0" applyNumberFormat="1" applyFont="1" applyBorder="1" applyAlignment="1" applyProtection="1">
      <alignment horizontal="center" vertical="center"/>
      <protection locked="0"/>
    </xf>
    <xf numFmtId="3" fontId="12" fillId="0" borderId="46" xfId="0" applyNumberFormat="1" applyFont="1" applyBorder="1" applyAlignment="1" applyProtection="1">
      <alignment horizontal="center" vertical="center"/>
      <protection locked="0"/>
    </xf>
    <xf numFmtId="3" fontId="12" fillId="0" borderId="197" xfId="0" applyNumberFormat="1" applyFont="1" applyBorder="1" applyAlignment="1" applyProtection="1">
      <alignment horizontal="center" vertical="center"/>
      <protection locked="0"/>
    </xf>
    <xf numFmtId="3" fontId="10" fillId="0" borderId="185" xfId="0" applyNumberFormat="1" applyFont="1" applyBorder="1" applyAlignment="1" applyProtection="1">
      <alignment horizontal="center" vertical="center" wrapText="1"/>
      <protection locked="0"/>
    </xf>
    <xf numFmtId="3" fontId="10" fillId="0" borderId="186" xfId="0" applyNumberFormat="1" applyFont="1" applyBorder="1" applyAlignment="1" applyProtection="1">
      <alignment horizontal="center" vertical="center" wrapText="1"/>
      <protection locked="0"/>
    </xf>
    <xf numFmtId="3" fontId="10" fillId="0" borderId="187" xfId="0" applyNumberFormat="1" applyFont="1" applyBorder="1" applyAlignment="1" applyProtection="1">
      <alignment horizontal="center" vertical="center" wrapText="1"/>
      <protection locked="0"/>
    </xf>
    <xf numFmtId="3" fontId="10" fillId="0" borderId="188" xfId="0" applyNumberFormat="1" applyFont="1" applyBorder="1" applyAlignment="1" applyProtection="1">
      <alignment horizontal="center" vertical="center" wrapText="1"/>
      <protection locked="0"/>
    </xf>
    <xf numFmtId="0" fontId="12" fillId="0" borderId="198" xfId="0" applyFont="1" applyBorder="1" applyAlignment="1" applyProtection="1">
      <alignment horizontal="left" vertical="center" wrapText="1" indent="1"/>
      <protection locked="0"/>
    </xf>
    <xf numFmtId="0" fontId="12" fillId="0" borderId="11" xfId="0" applyFont="1" applyBorder="1" applyAlignment="1" applyProtection="1">
      <alignment horizontal="left" vertical="center" wrapText="1" indent="1"/>
      <protection locked="0"/>
    </xf>
    <xf numFmtId="0" fontId="12" fillId="0" borderId="199" xfId="0" applyFont="1" applyBorder="1" applyAlignment="1" applyProtection="1">
      <alignment horizontal="left" vertical="center" wrapText="1" indent="1"/>
      <protection locked="0"/>
    </xf>
    <xf numFmtId="0" fontId="10" fillId="0" borderId="184" xfId="0" applyFont="1" applyBorder="1" applyAlignment="1" applyProtection="1">
      <alignment horizontal="center" vertical="center" wrapText="1"/>
      <protection locked="0"/>
    </xf>
    <xf numFmtId="0" fontId="10" fillId="0" borderId="185" xfId="0" applyFont="1" applyBorder="1" applyAlignment="1" applyProtection="1">
      <alignment horizontal="center" vertical="center" wrapText="1"/>
      <protection locked="0"/>
    </xf>
    <xf numFmtId="0" fontId="10" fillId="0" borderId="189" xfId="0" applyFont="1" applyBorder="1" applyAlignment="1" applyProtection="1">
      <alignment vertical="center" wrapText="1"/>
      <protection locked="0"/>
    </xf>
    <xf numFmtId="0" fontId="10" fillId="0" borderId="190" xfId="0" applyFont="1" applyBorder="1" applyAlignment="1" applyProtection="1">
      <alignment vertical="center" wrapText="1"/>
      <protection locked="0"/>
    </xf>
    <xf numFmtId="0" fontId="12" fillId="0" borderId="194" xfId="0" applyFont="1" applyBorder="1" applyAlignment="1" applyProtection="1">
      <alignment horizontal="left" vertical="center" wrapText="1" indent="1"/>
      <protection locked="0"/>
    </xf>
    <xf numFmtId="0" fontId="12" fillId="0" borderId="47" xfId="0" applyFont="1" applyBorder="1" applyAlignment="1" applyProtection="1">
      <alignment horizontal="left" vertical="center" wrapText="1" indent="1"/>
      <protection locked="0"/>
    </xf>
    <xf numFmtId="0" fontId="12" fillId="0" borderId="195" xfId="0" applyFont="1" applyBorder="1" applyAlignment="1" applyProtection="1">
      <alignment horizontal="left" vertical="center" wrapText="1" indent="1"/>
      <protection locked="0"/>
    </xf>
    <xf numFmtId="0" fontId="10" fillId="0" borderId="207" xfId="0" applyFont="1" applyBorder="1" applyAlignment="1" applyProtection="1">
      <alignment vertical="center" wrapText="1"/>
      <protection locked="0"/>
    </xf>
    <xf numFmtId="0" fontId="10" fillId="0" borderId="208" xfId="0" applyFont="1" applyBorder="1" applyAlignment="1" applyProtection="1">
      <alignment vertical="center" wrapText="1"/>
      <protection locked="0"/>
    </xf>
    <xf numFmtId="0" fontId="12" fillId="0" borderId="212" xfId="0" applyFont="1" applyBorder="1" applyAlignment="1" applyProtection="1">
      <alignment horizontal="left" vertical="center" wrapText="1" indent="1"/>
      <protection locked="0"/>
    </xf>
    <xf numFmtId="0" fontId="12" fillId="0" borderId="213" xfId="0" applyFont="1" applyBorder="1" applyAlignment="1" applyProtection="1">
      <alignment horizontal="left" vertical="center" wrapText="1" indent="1"/>
      <protection locked="0"/>
    </xf>
    <xf numFmtId="3" fontId="12" fillId="0" borderId="204" xfId="0" applyNumberFormat="1" applyFont="1" applyBorder="1" applyAlignment="1" applyProtection="1">
      <alignment horizontal="center" vertical="center"/>
      <protection locked="0"/>
    </xf>
    <xf numFmtId="0" fontId="28" fillId="0" borderId="71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8" fillId="0" borderId="298" xfId="0" applyFont="1" applyFill="1" applyBorder="1" applyAlignment="1" applyProtection="1">
      <alignment horizontal="center" vertical="center"/>
      <protection locked="0"/>
    </xf>
    <xf numFmtId="0" fontId="28" fillId="0" borderId="16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12" fillId="0" borderId="50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72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left"/>
      <protection locked="0"/>
    </xf>
    <xf numFmtId="0" fontId="12" fillId="0" borderId="50" xfId="0" applyFont="1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10" fillId="0" borderId="130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3" fontId="12" fillId="0" borderId="67" xfId="0" applyNumberFormat="1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left"/>
      <protection locked="0"/>
    </xf>
    <xf numFmtId="0" fontId="12" fillId="0" borderId="72" xfId="0" applyFont="1" applyBorder="1" applyAlignment="1" applyProtection="1">
      <alignment horizontal="left"/>
      <protection locked="0"/>
    </xf>
    <xf numFmtId="3" fontId="20" fillId="0" borderId="106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20" fillId="0" borderId="66" xfId="0" applyNumberFormat="1" applyFont="1" applyBorder="1" applyAlignment="1" applyProtection="1">
      <alignment horizontal="center" vertical="center"/>
      <protection hidden="1"/>
    </xf>
    <xf numFmtId="0" fontId="6" fillId="0" borderId="243" xfId="0" applyFont="1" applyFill="1" applyBorder="1" applyAlignment="1" applyProtection="1">
      <alignment horizontal="left" vertical="center" wrapText="1"/>
      <protection locked="0"/>
    </xf>
    <xf numFmtId="0" fontId="6" fillId="0" borderId="258" xfId="0" applyFont="1" applyFill="1" applyBorder="1" applyAlignment="1" applyProtection="1">
      <alignment horizontal="left" vertical="center" wrapText="1"/>
      <protection locked="0"/>
    </xf>
    <xf numFmtId="0" fontId="6" fillId="0" borderId="167" xfId="0" applyFont="1" applyFill="1" applyBorder="1" applyAlignment="1" applyProtection="1">
      <alignment horizontal="left" vertical="center" wrapText="1"/>
      <protection locked="0"/>
    </xf>
    <xf numFmtId="3" fontId="20" fillId="0" borderId="243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67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6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249" xfId="0" applyFont="1" applyFill="1" applyBorder="1" applyAlignment="1" applyProtection="1">
      <alignment horizontal="center" vertical="center"/>
      <protection locked="0"/>
    </xf>
    <xf numFmtId="0" fontId="28" fillId="0" borderId="17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80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6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3" fontId="20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2" xfId="0" applyFont="1" applyBorder="1" applyAlignment="1" applyProtection="1">
      <alignment horizontal="left"/>
      <protection locked="0"/>
    </xf>
    <xf numFmtId="0" fontId="12" fillId="0" borderId="33" xfId="0" applyFont="1" applyBorder="1" applyAlignment="1" applyProtection="1">
      <alignment horizontal="left"/>
      <protection locked="0"/>
    </xf>
    <xf numFmtId="0" fontId="28" fillId="0" borderId="124" xfId="0" applyFont="1" applyFill="1" applyBorder="1" applyAlignment="1" applyProtection="1">
      <alignment horizontal="center" vertical="center"/>
      <protection locked="0"/>
    </xf>
    <xf numFmtId="0" fontId="28" fillId="0" borderId="140" xfId="0" applyFont="1" applyFill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28" fillId="0" borderId="87" xfId="0" applyFont="1" applyFill="1" applyBorder="1" applyAlignment="1" applyProtection="1">
      <alignment horizontal="center" vertical="center"/>
      <protection locked="0"/>
    </xf>
    <xf numFmtId="0" fontId="28" fillId="0" borderId="17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justify" vertical="top"/>
      <protection locked="0"/>
    </xf>
    <xf numFmtId="0" fontId="3" fillId="0" borderId="144" xfId="0" applyFont="1" applyBorder="1" applyAlignment="1" applyProtection="1">
      <alignment horizontal="center" vertical="center" wrapText="1"/>
      <protection locked="0"/>
    </xf>
    <xf numFmtId="0" fontId="3" fillId="0" borderId="166" xfId="0" applyFont="1" applyBorder="1" applyAlignment="1" applyProtection="1">
      <alignment horizontal="center" vertical="center" wrapText="1"/>
      <protection locked="0"/>
    </xf>
    <xf numFmtId="0" fontId="3" fillId="0" borderId="152" xfId="0" applyFont="1" applyBorder="1" applyAlignment="1" applyProtection="1">
      <alignment horizontal="center" vertical="center" wrapText="1"/>
      <protection locked="0"/>
    </xf>
    <xf numFmtId="0" fontId="10" fillId="0" borderId="89" xfId="0" applyFont="1" applyBorder="1" applyAlignment="1" applyProtection="1">
      <alignment horizontal="left" wrapText="1"/>
      <protection locked="0"/>
    </xf>
    <xf numFmtId="0" fontId="10" fillId="0" borderId="98" xfId="0" applyFont="1" applyBorder="1" applyAlignment="1" applyProtection="1">
      <alignment horizontal="left" wrapText="1"/>
      <protection locked="0"/>
    </xf>
    <xf numFmtId="0" fontId="10" fillId="0" borderId="88" xfId="0" applyFont="1" applyBorder="1" applyAlignment="1" applyProtection="1">
      <alignment horizontal="left" wrapText="1"/>
      <protection locked="0"/>
    </xf>
    <xf numFmtId="3" fontId="20" fillId="0" borderId="136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3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59" xfId="0" applyFont="1" applyFill="1" applyBorder="1" applyAlignment="1" applyProtection="1">
      <alignment horizontal="left" vertical="center" wrapText="1"/>
      <protection locked="0"/>
    </xf>
    <xf numFmtId="0" fontId="6" fillId="0" borderId="147" xfId="0" applyFont="1" applyFill="1" applyBorder="1" applyAlignment="1" applyProtection="1">
      <alignment horizontal="left" vertical="center" wrapText="1"/>
      <protection locked="0"/>
    </xf>
    <xf numFmtId="0" fontId="6" fillId="0" borderId="276" xfId="0" applyFont="1" applyFill="1" applyBorder="1" applyAlignment="1" applyProtection="1">
      <alignment horizontal="left" vertical="center" wrapText="1"/>
      <protection locked="0"/>
    </xf>
    <xf numFmtId="3" fontId="20" fillId="0" borderId="140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79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6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75" xfId="0" applyFont="1" applyFill="1" applyBorder="1" applyAlignment="1" applyProtection="1">
      <alignment horizontal="left" vertical="center" wrapText="1"/>
      <protection locked="0"/>
    </xf>
    <xf numFmtId="0" fontId="6" fillId="0" borderId="7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3" fontId="20" fillId="0" borderId="175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36" xfId="0" applyFont="1" applyFill="1" applyBorder="1" applyAlignment="1" applyProtection="1">
      <alignment horizontal="left" vertical="center" wrapText="1"/>
      <protection locked="0"/>
    </xf>
    <xf numFmtId="0" fontId="6" fillId="0" borderId="134" xfId="0" applyFont="1" applyFill="1" applyBorder="1" applyAlignment="1" applyProtection="1">
      <alignment horizontal="left" vertical="center" wrapText="1"/>
      <protection locked="0"/>
    </xf>
    <xf numFmtId="0" fontId="6" fillId="0" borderId="140" xfId="0" applyFont="1" applyFill="1" applyBorder="1" applyAlignment="1" applyProtection="1">
      <alignment horizontal="left" vertical="center" wrapText="1"/>
      <protection locked="0"/>
    </xf>
    <xf numFmtId="3" fontId="20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70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3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9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3" fontId="20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96" xfId="0" applyFont="1" applyFill="1" applyBorder="1" applyAlignment="1" applyProtection="1">
      <alignment horizontal="left" vertical="center" wrapText="1"/>
      <protection locked="0"/>
    </xf>
    <xf numFmtId="0" fontId="6" fillId="0" borderId="95" xfId="0" applyFont="1" applyFill="1" applyBorder="1" applyAlignment="1" applyProtection="1">
      <alignment horizontal="left" vertical="center" wrapText="1"/>
      <protection locked="0"/>
    </xf>
    <xf numFmtId="0" fontId="6" fillId="0" borderId="179" xfId="0" applyFont="1" applyFill="1" applyBorder="1" applyAlignment="1" applyProtection="1">
      <alignment horizontal="left" vertical="center" wrapText="1"/>
      <protection locked="0"/>
    </xf>
    <xf numFmtId="3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30" xfId="0" applyFont="1" applyFill="1" applyBorder="1" applyAlignment="1" applyProtection="1">
      <alignment horizontal="left" vertical="center" wrapText="1"/>
      <protection locked="0"/>
    </xf>
    <xf numFmtId="0" fontId="6" fillId="0" borderId="89" xfId="0" applyFont="1" applyFill="1" applyBorder="1" applyAlignment="1" applyProtection="1">
      <alignment horizontal="left" vertical="center" wrapText="1"/>
      <protection locked="0"/>
    </xf>
    <xf numFmtId="3" fontId="20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20" xfId="0" applyFont="1" applyFill="1" applyBorder="1" applyAlignment="1" applyProtection="1">
      <alignment horizontal="left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3" fillId="0" borderId="182" xfId="0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Fill="1" applyBorder="1" applyAlignment="1" applyProtection="1">
      <alignment horizontal="left" vertical="center" wrapText="1"/>
      <protection locked="0"/>
    </xf>
    <xf numFmtId="3" fontId="20" fillId="0" borderId="18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41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90" xfId="0" applyFont="1" applyFill="1" applyBorder="1" applyAlignment="1" applyProtection="1">
      <alignment horizontal="left" vertical="center" wrapText="1"/>
      <protection locked="0"/>
    </xf>
    <xf numFmtId="0" fontId="3" fillId="0" borderId="98" xfId="0" applyFont="1" applyFill="1" applyBorder="1" applyAlignment="1" applyProtection="1">
      <alignment horizontal="left" vertical="center" wrapText="1"/>
      <protection locked="0"/>
    </xf>
    <xf numFmtId="0" fontId="3" fillId="0" borderId="170" xfId="0" applyFont="1" applyFill="1" applyBorder="1" applyAlignment="1" applyProtection="1">
      <alignment horizontal="left" vertical="center" wrapText="1"/>
      <protection locked="0"/>
    </xf>
    <xf numFmtId="3" fontId="15" fillId="0" borderId="90" xfId="0" applyNumberFormat="1" applyFont="1" applyFill="1" applyBorder="1" applyAlignment="1" applyProtection="1">
      <alignment horizontal="right" vertical="center" wrapText="1" indent="1"/>
      <protection hidden="1"/>
    </xf>
    <xf numFmtId="3" fontId="15" fillId="0" borderId="98" xfId="0" applyNumberFormat="1" applyFont="1" applyFill="1" applyBorder="1" applyAlignment="1" applyProtection="1">
      <alignment horizontal="right" vertical="center" wrapText="1" indent="1"/>
      <protection hidden="1"/>
    </xf>
    <xf numFmtId="3" fontId="20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3" xfId="0" applyFont="1" applyFill="1" applyBorder="1" applyAlignment="1" applyProtection="1">
      <alignment horizontal="center" vertical="center"/>
      <protection locked="0"/>
    </xf>
    <xf numFmtId="0" fontId="28" fillId="0" borderId="45" xfId="0" applyFont="1" applyFill="1" applyBorder="1" applyAlignment="1" applyProtection="1">
      <alignment horizontal="center" vertical="center"/>
      <protection locked="0"/>
    </xf>
    <xf numFmtId="3" fontId="2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3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139" xfId="0" applyFont="1" applyFill="1" applyBorder="1" applyAlignment="1" applyProtection="1">
      <alignment horizontal="left" vertical="center" wrapText="1"/>
      <protection locked="0"/>
    </xf>
    <xf numFmtId="3" fontId="15" fillId="0" borderId="138" xfId="0" applyNumberFormat="1" applyFont="1" applyFill="1" applyBorder="1" applyAlignment="1" applyProtection="1">
      <alignment horizontal="right" vertical="center" wrapText="1" indent="1"/>
      <protection hidden="1"/>
    </xf>
    <xf numFmtId="0" fontId="28" fillId="0" borderId="100" xfId="0" applyFont="1" applyFill="1" applyBorder="1" applyAlignment="1" applyProtection="1">
      <alignment horizontal="center" vertical="center"/>
      <protection locked="0"/>
    </xf>
    <xf numFmtId="0" fontId="28" fillId="0" borderId="47" xfId="0" applyFont="1" applyFill="1" applyBorder="1" applyAlignment="1" applyProtection="1">
      <alignment horizontal="center" vertical="center"/>
      <protection locked="0"/>
    </xf>
    <xf numFmtId="0" fontId="28" fillId="0" borderId="134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top"/>
      <protection locked="0"/>
    </xf>
    <xf numFmtId="0" fontId="6" fillId="0" borderId="98" xfId="0" applyFont="1" applyFill="1" applyBorder="1" applyAlignment="1" applyProtection="1">
      <alignment horizontal="center" vertical="top"/>
      <protection locked="0"/>
    </xf>
    <xf numFmtId="0" fontId="29" fillId="0" borderId="146" xfId="0" applyFont="1" applyFill="1" applyBorder="1" applyAlignment="1" applyProtection="1">
      <alignment horizontal="center" vertical="center"/>
      <protection locked="0"/>
    </xf>
    <xf numFmtId="0" fontId="29" fillId="0" borderId="147" xfId="0" applyFont="1" applyFill="1" applyBorder="1" applyAlignment="1" applyProtection="1">
      <alignment horizontal="center" vertical="center"/>
      <protection locked="0"/>
    </xf>
    <xf numFmtId="0" fontId="3" fillId="0" borderId="259" xfId="0" applyFont="1" applyFill="1" applyBorder="1" applyAlignment="1" applyProtection="1">
      <alignment horizontal="left" vertical="center" wrapText="1"/>
      <protection locked="0"/>
    </xf>
    <xf numFmtId="0" fontId="3" fillId="0" borderId="147" xfId="0" applyFont="1" applyFill="1" applyBorder="1" applyAlignment="1" applyProtection="1">
      <alignment horizontal="left" vertical="center" wrapText="1"/>
      <protection locked="0"/>
    </xf>
    <xf numFmtId="0" fontId="3" fillId="0" borderId="276" xfId="0" applyFont="1" applyFill="1" applyBorder="1" applyAlignment="1" applyProtection="1">
      <alignment horizontal="left" vertical="center" wrapText="1"/>
      <protection locked="0"/>
    </xf>
    <xf numFmtId="3" fontId="15" fillId="0" borderId="259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7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93" xfId="0" applyFont="1" applyFill="1" applyBorder="1" applyAlignment="1" applyProtection="1">
      <alignment horizontal="center" vertical="center"/>
      <protection locked="0"/>
    </xf>
    <xf numFmtId="0" fontId="28" fillId="0" borderId="95" xfId="0" applyFont="1" applyFill="1" applyBorder="1" applyAlignment="1" applyProtection="1">
      <alignment horizontal="center" vertical="center"/>
      <protection locked="0"/>
    </xf>
    <xf numFmtId="0" fontId="29" fillId="0" borderId="87" xfId="0" applyFont="1" applyFill="1" applyBorder="1" applyAlignment="1" applyProtection="1">
      <alignment horizontal="center" vertical="center"/>
      <protection locked="0"/>
    </xf>
    <xf numFmtId="0" fontId="29" fillId="0" borderId="98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113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48" xfId="0" applyFont="1" applyFill="1" applyBorder="1" applyAlignment="1" applyProtection="1">
      <alignment horizontal="left" vertical="center" wrapText="1"/>
      <protection locked="0"/>
    </xf>
    <xf numFmtId="0" fontId="3" fillId="0" borderId="127" xfId="0" applyFont="1" applyFill="1" applyBorder="1" applyAlignment="1" applyProtection="1">
      <alignment horizontal="left" vertical="center" wrapText="1"/>
      <protection locked="0"/>
    </xf>
    <xf numFmtId="0" fontId="3" fillId="0" borderId="247" xfId="0" applyFont="1" applyFill="1" applyBorder="1" applyAlignment="1" applyProtection="1">
      <alignment horizontal="left" vertical="center" wrapText="1"/>
      <protection locked="0"/>
    </xf>
    <xf numFmtId="3" fontId="15" fillId="0" borderId="248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28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126" xfId="0" applyFont="1" applyFill="1" applyBorder="1" applyAlignment="1" applyProtection="1">
      <alignment horizontal="center" vertical="top"/>
      <protection locked="0"/>
    </xf>
    <xf numFmtId="0" fontId="28" fillId="0" borderId="39" xfId="0" applyFont="1" applyFill="1" applyBorder="1" applyAlignment="1" applyProtection="1">
      <alignment horizontal="center" vertical="top"/>
      <protection locked="0"/>
    </xf>
    <xf numFmtId="0" fontId="10" fillId="0" borderId="167" xfId="0" applyFont="1" applyBorder="1" applyAlignment="1" applyProtection="1">
      <alignment horizontal="center" vertical="center" wrapText="1"/>
      <protection locked="0"/>
    </xf>
    <xf numFmtId="0" fontId="10" fillId="0" borderId="179" xfId="0" applyFont="1" applyBorder="1" applyAlignment="1" applyProtection="1">
      <alignment horizontal="center" vertical="center" wrapText="1"/>
      <protection locked="0"/>
    </xf>
    <xf numFmtId="0" fontId="10" fillId="0" borderId="96" xfId="0" applyFont="1" applyBorder="1" applyAlignment="1" applyProtection="1">
      <alignment horizontal="center" vertical="center" wrapText="1"/>
      <protection locked="0"/>
    </xf>
    <xf numFmtId="0" fontId="10" fillId="0" borderId="94" xfId="0" applyFont="1" applyBorder="1" applyAlignment="1" applyProtection="1">
      <alignment horizontal="center" vertical="center" wrapText="1"/>
      <protection locked="0"/>
    </xf>
    <xf numFmtId="0" fontId="10" fillId="0" borderId="174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0" fillId="0" borderId="18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0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3" fontId="12" fillId="0" borderId="230" xfId="0" applyNumberFormat="1" applyFont="1" applyBorder="1" applyAlignment="1" applyProtection="1">
      <alignment horizontal="center" vertical="center" wrapText="1"/>
      <protection locked="0"/>
    </xf>
    <xf numFmtId="3" fontId="12" fillId="0" borderId="229" xfId="0" applyNumberFormat="1" applyFont="1" applyBorder="1" applyAlignment="1" applyProtection="1">
      <alignment horizontal="center" vertical="center" wrapText="1"/>
      <protection locked="0"/>
    </xf>
    <xf numFmtId="3" fontId="12" fillId="0" borderId="231" xfId="0" applyNumberFormat="1" applyFont="1" applyBorder="1" applyAlignment="1" applyProtection="1">
      <alignment horizontal="center" vertical="center" wrapText="1"/>
      <protection locked="0"/>
    </xf>
    <xf numFmtId="3" fontId="12" fillId="0" borderId="235" xfId="0" applyNumberFormat="1" applyFont="1" applyBorder="1" applyAlignment="1" applyProtection="1">
      <alignment horizontal="center" vertical="center" wrapText="1"/>
      <protection locked="0"/>
    </xf>
    <xf numFmtId="3" fontId="12" fillId="0" borderId="234" xfId="0" applyNumberFormat="1" applyFont="1" applyBorder="1" applyAlignment="1" applyProtection="1">
      <alignment horizontal="center" vertical="center" wrapText="1"/>
      <protection locked="0"/>
    </xf>
    <xf numFmtId="3" fontId="12" fillId="0" borderId="23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216" xfId="0" applyFont="1" applyBorder="1" applyAlignment="1" applyProtection="1">
      <alignment horizontal="left" vertical="center" wrapText="1"/>
      <protection locked="0"/>
    </xf>
    <xf numFmtId="0" fontId="4" fillId="0" borderId="217" xfId="0" applyFont="1" applyBorder="1" applyAlignment="1" applyProtection="1">
      <alignment horizontal="left" vertical="center" wrapText="1"/>
      <protection locked="0"/>
    </xf>
    <xf numFmtId="0" fontId="10" fillId="0" borderId="287" xfId="0" applyFont="1" applyBorder="1" applyAlignment="1" applyProtection="1">
      <alignment horizontal="left" vertical="center" wrapText="1"/>
      <protection locked="0"/>
    </xf>
    <xf numFmtId="0" fontId="10" fillId="0" borderId="288" xfId="0" applyFont="1" applyBorder="1" applyAlignment="1" applyProtection="1">
      <alignment horizontal="left" vertical="center" wrapText="1"/>
      <protection locked="0"/>
    </xf>
    <xf numFmtId="3" fontId="12" fillId="0" borderId="213" xfId="0" applyNumberFormat="1" applyFont="1" applyBorder="1" applyAlignment="1" applyProtection="1">
      <alignment horizontal="center" vertical="center"/>
      <protection locked="0"/>
    </xf>
    <xf numFmtId="3" fontId="12" fillId="0" borderId="214" xfId="0" applyNumberFormat="1" applyFont="1" applyBorder="1" applyAlignment="1" applyProtection="1">
      <alignment horizontal="center" vertical="center"/>
      <protection locked="0"/>
    </xf>
    <xf numFmtId="3" fontId="12" fillId="0" borderId="215" xfId="0" applyNumberFormat="1" applyFont="1" applyBorder="1" applyAlignment="1" applyProtection="1">
      <alignment horizontal="center" vertical="center"/>
      <protection locked="0"/>
    </xf>
    <xf numFmtId="3" fontId="11" fillId="0" borderId="288" xfId="0" applyNumberFormat="1" applyFont="1" applyBorder="1" applyAlignment="1" applyProtection="1">
      <alignment horizontal="center" vertical="center"/>
      <protection hidden="1"/>
    </xf>
    <xf numFmtId="3" fontId="11" fillId="0" borderId="289" xfId="0" applyNumberFormat="1" applyFont="1" applyBorder="1" applyAlignment="1" applyProtection="1">
      <alignment horizontal="center" vertical="center"/>
      <protection hidden="1"/>
    </xf>
    <xf numFmtId="3" fontId="11" fillId="0" borderId="290" xfId="0" applyNumberFormat="1" applyFont="1" applyBorder="1" applyAlignment="1" applyProtection="1">
      <alignment horizontal="center" vertical="center"/>
      <protection hidden="1"/>
    </xf>
    <xf numFmtId="3" fontId="11" fillId="0" borderId="291" xfId="0" applyNumberFormat="1" applyFont="1" applyBorder="1" applyAlignment="1" applyProtection="1">
      <alignment horizontal="center" vertical="center"/>
      <protection hidden="1"/>
    </xf>
    <xf numFmtId="0" fontId="4" fillId="0" borderId="283" xfId="0" applyFont="1" applyBorder="1" applyAlignment="1" applyProtection="1">
      <alignment horizontal="left" vertical="center" wrapText="1"/>
      <protection locked="0"/>
    </xf>
    <xf numFmtId="0" fontId="4" fillId="0" borderId="284" xfId="0" applyFont="1" applyBorder="1" applyAlignment="1" applyProtection="1">
      <alignment horizontal="left" vertical="center" wrapText="1"/>
      <protection locked="0"/>
    </xf>
    <xf numFmtId="0" fontId="4" fillId="0" borderId="252" xfId="0" applyFont="1" applyBorder="1" applyAlignment="1" applyProtection="1">
      <alignment horizontal="left" vertical="center" wrapText="1"/>
      <protection locked="0"/>
    </xf>
    <xf numFmtId="0" fontId="4" fillId="0" borderId="253" xfId="0" applyFont="1" applyBorder="1" applyAlignment="1" applyProtection="1">
      <alignment horizontal="left" vertical="center" wrapText="1"/>
      <protection locked="0"/>
    </xf>
    <xf numFmtId="0" fontId="22" fillId="0" borderId="277" xfId="0" applyFont="1" applyBorder="1" applyAlignment="1" applyProtection="1">
      <alignment horizontal="center" vertical="center" wrapText="1"/>
      <protection locked="0"/>
    </xf>
    <xf numFmtId="0" fontId="22" fillId="0" borderId="278" xfId="0" applyFont="1" applyBorder="1" applyAlignment="1" applyProtection="1">
      <alignment horizontal="center" vertical="center" wrapText="1"/>
      <protection locked="0"/>
    </xf>
    <xf numFmtId="0" fontId="10" fillId="0" borderId="189" xfId="0" applyFont="1" applyBorder="1" applyAlignment="1" applyProtection="1">
      <alignment horizontal="left" vertical="center" wrapText="1"/>
      <protection locked="0"/>
    </xf>
    <xf numFmtId="0" fontId="10" fillId="0" borderId="190" xfId="0" applyFont="1" applyBorder="1" applyAlignment="1" applyProtection="1">
      <alignment horizontal="left" vertical="center" wrapText="1"/>
      <protection locked="0"/>
    </xf>
    <xf numFmtId="3" fontId="12" fillId="0" borderId="253" xfId="0" applyNumberFormat="1" applyFont="1" applyBorder="1" applyAlignment="1" applyProtection="1">
      <alignment horizontal="center" vertical="center"/>
      <protection locked="0"/>
    </xf>
    <xf numFmtId="0" fontId="10" fillId="0" borderId="252" xfId="0" applyFont="1" applyBorder="1" applyAlignment="1" applyProtection="1">
      <alignment horizontal="left" vertical="center" wrapText="1"/>
      <protection locked="0"/>
    </xf>
    <xf numFmtId="0" fontId="10" fillId="0" borderId="253" xfId="0" applyFont="1" applyBorder="1" applyAlignment="1" applyProtection="1">
      <alignment horizontal="left" vertical="center" wrapText="1"/>
      <protection locked="0"/>
    </xf>
    <xf numFmtId="3" fontId="11" fillId="0" borderId="46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197" xfId="0" applyNumberFormat="1" applyFont="1" applyBorder="1" applyAlignment="1">
      <alignment horizontal="center" vertical="center"/>
    </xf>
    <xf numFmtId="3" fontId="11" fillId="0" borderId="191" xfId="0" applyNumberFormat="1" applyFont="1" applyBorder="1" applyAlignment="1" applyProtection="1">
      <alignment horizontal="center" vertical="center"/>
      <protection hidden="1"/>
    </xf>
    <xf numFmtId="0" fontId="12" fillId="0" borderId="292" xfId="0" applyFont="1" applyBorder="1" applyAlignment="1" applyProtection="1">
      <alignment horizontal="left" vertical="center" wrapText="1" indent="1"/>
      <protection locked="0"/>
    </xf>
    <xf numFmtId="0" fontId="12" fillId="0" borderId="293" xfId="0" applyFont="1" applyBorder="1" applyAlignment="1" applyProtection="1">
      <alignment horizontal="left" vertical="center" wrapText="1" indent="1"/>
      <protection locked="0"/>
    </xf>
    <xf numFmtId="3" fontId="12" fillId="0" borderId="157" xfId="0" applyNumberFormat="1" applyFont="1" applyBorder="1" applyAlignment="1" applyProtection="1">
      <alignment horizontal="center" vertical="center"/>
      <protection locked="0"/>
    </xf>
    <xf numFmtId="3" fontId="12" fillId="0" borderId="293" xfId="0" applyNumberFormat="1" applyFont="1" applyBorder="1" applyAlignment="1" applyProtection="1">
      <alignment horizontal="center" vertical="center"/>
      <protection locked="0"/>
    </xf>
    <xf numFmtId="3" fontId="12" fillId="0" borderId="294" xfId="0" applyNumberFormat="1" applyFont="1" applyBorder="1" applyAlignment="1" applyProtection="1">
      <alignment horizontal="center" vertical="center"/>
      <protection locked="0"/>
    </xf>
    <xf numFmtId="0" fontId="22" fillId="0" borderId="279" xfId="0" applyFont="1" applyBorder="1" applyAlignment="1" applyProtection="1">
      <alignment horizontal="center" vertical="center" wrapText="1"/>
      <protection locked="0"/>
    </xf>
    <xf numFmtId="0" fontId="22" fillId="0" borderId="280" xfId="0" applyFont="1" applyBorder="1" applyAlignment="1" applyProtection="1">
      <alignment horizontal="center" vertical="center" wrapText="1"/>
      <protection locked="0"/>
    </xf>
    <xf numFmtId="0" fontId="22" fillId="0" borderId="28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0" fillId="0" borderId="244" xfId="0" applyFont="1" applyBorder="1" applyAlignment="1" applyProtection="1">
      <alignment horizontal="center" vertical="center" wrapText="1"/>
      <protection locked="0"/>
    </xf>
    <xf numFmtId="0" fontId="10" fillId="0" borderId="245" xfId="0" applyFont="1" applyBorder="1" applyAlignment="1" applyProtection="1">
      <alignment horizontal="center" vertical="center" wrapText="1"/>
      <protection locked="0"/>
    </xf>
    <xf numFmtId="0" fontId="10" fillId="0" borderId="24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2" fillId="0" borderId="234" xfId="0" applyFont="1" applyBorder="1" applyAlignment="1" applyProtection="1">
      <alignment horizontal="center" vertical="center" wrapText="1"/>
      <protection locked="0"/>
    </xf>
    <xf numFmtId="0" fontId="22" fillId="0" borderId="261" xfId="0" applyFont="1" applyBorder="1" applyAlignment="1" applyProtection="1">
      <alignment horizontal="center" vertical="center" wrapText="1"/>
      <protection locked="0"/>
    </xf>
    <xf numFmtId="0" fontId="22" fillId="0" borderId="262" xfId="0" applyFont="1" applyBorder="1" applyAlignment="1" applyProtection="1">
      <alignment horizontal="center" vertical="center" wrapText="1"/>
      <protection locked="0"/>
    </xf>
    <xf numFmtId="0" fontId="22" fillId="0" borderId="263" xfId="0" applyFont="1" applyBorder="1" applyAlignment="1" applyProtection="1">
      <alignment horizontal="center" vertical="center" wrapText="1"/>
      <protection locked="0"/>
    </xf>
    <xf numFmtId="3" fontId="11" fillId="0" borderId="171" xfId="0" applyNumberFormat="1" applyFont="1" applyBorder="1" applyAlignment="1" applyProtection="1">
      <alignment horizontal="center" vertical="center"/>
      <protection hidden="1"/>
    </xf>
    <xf numFmtId="3" fontId="11" fillId="0" borderId="172" xfId="0" applyNumberFormat="1" applyFont="1" applyBorder="1" applyAlignment="1" applyProtection="1">
      <alignment horizontal="center" vertical="center"/>
      <protection hidden="1"/>
    </xf>
    <xf numFmtId="3" fontId="11" fillId="0" borderId="250" xfId="0" applyNumberFormat="1" applyFont="1" applyBorder="1" applyAlignment="1" applyProtection="1">
      <alignment horizontal="center" vertical="center"/>
      <protection hidden="1"/>
    </xf>
    <xf numFmtId="0" fontId="22" fillId="0" borderId="64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3" fontId="19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3" fontId="19" fillId="0" borderId="92" xfId="0" applyNumberFormat="1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center" vertical="center"/>
    </xf>
    <xf numFmtId="3" fontId="19" fillId="0" borderId="142" xfId="0" applyNumberFormat="1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3" fontId="19" fillId="0" borderId="164" xfId="0" applyNumberFormat="1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34" xfId="0" applyFont="1" applyBorder="1" applyAlignment="1">
      <alignment horizontal="left" vertical="center" wrapText="1"/>
    </xf>
    <xf numFmtId="3" fontId="11" fillId="0" borderId="39" xfId="0" applyNumberFormat="1" applyFont="1" applyBorder="1" applyAlignment="1" applyProtection="1">
      <alignment horizontal="center" vertical="center"/>
      <protection hidden="1"/>
    </xf>
    <xf numFmtId="0" fontId="22" fillId="0" borderId="301" xfId="0" applyFont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horizontal="right" vertical="center" indent="1"/>
      <protection locked="0"/>
    </xf>
    <xf numFmtId="4" fontId="20" fillId="0" borderId="58" xfId="0" applyNumberFormat="1" applyFont="1" applyBorder="1" applyAlignment="1" applyProtection="1">
      <alignment horizontal="right" vertical="center" indent="1"/>
      <protection locked="0"/>
    </xf>
    <xf numFmtId="14" fontId="20" fillId="0" borderId="18" xfId="0" applyNumberFormat="1" applyFont="1" applyBorder="1" applyAlignment="1" applyProtection="1">
      <alignment horizontal="center" vertical="center"/>
      <protection locked="0"/>
    </xf>
    <xf numFmtId="10" fontId="20" fillId="0" borderId="123" xfId="0" applyNumberFormat="1" applyFont="1" applyBorder="1" applyAlignment="1" applyProtection="1">
      <alignment horizontal="center" vertical="center"/>
      <protection locked="0"/>
    </xf>
    <xf numFmtId="10" fontId="20" fillId="0" borderId="125" xfId="0" applyNumberFormat="1" applyFont="1" applyBorder="1" applyAlignment="1" applyProtection="1">
      <alignment horizontal="center" vertical="center"/>
      <protection locked="0"/>
    </xf>
    <xf numFmtId="10" fontId="20" fillId="0" borderId="135" xfId="0" applyNumberFormat="1" applyFont="1" applyBorder="1" applyAlignment="1" applyProtection="1">
      <alignment horizontal="center" vertical="center"/>
      <protection locked="0"/>
    </xf>
    <xf numFmtId="14" fontId="20" fillId="0" borderId="135" xfId="0" applyNumberFormat="1" applyFont="1" applyBorder="1" applyAlignment="1" applyProtection="1">
      <alignment horizontal="center" vertical="center"/>
      <protection locked="0"/>
    </xf>
    <xf numFmtId="0" fontId="22" fillId="0" borderId="142" xfId="0" applyFont="1" applyBorder="1" applyAlignment="1" applyProtection="1">
      <alignment horizontal="center" vertical="center"/>
      <protection locked="0"/>
    </xf>
    <xf numFmtId="0" fontId="22" fillId="0" borderId="302" xfId="0" applyFont="1" applyBorder="1" applyAlignment="1" applyProtection="1">
      <alignment horizontal="center" vertical="center" wrapText="1"/>
      <protection locked="0"/>
    </xf>
    <xf numFmtId="0" fontId="22" fillId="0" borderId="301" xfId="0" applyFont="1" applyBorder="1" applyAlignment="1" applyProtection="1">
      <alignment horizontal="center" vertical="center" wrapText="1"/>
      <protection locked="0"/>
    </xf>
    <xf numFmtId="3" fontId="12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24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justify" vertical="top"/>
    </xf>
    <xf numFmtId="3" fontId="19" fillId="0" borderId="56" xfId="0" applyNumberFormat="1" applyFont="1" applyBorder="1" applyAlignment="1" applyProtection="1">
      <alignment horizontal="center" vertical="center"/>
      <protection locked="0"/>
    </xf>
    <xf numFmtId="0" fontId="4" fillId="0" borderId="162" xfId="0" applyFont="1" applyBorder="1" applyAlignment="1">
      <alignment horizontal="center" vertical="center"/>
    </xf>
    <xf numFmtId="0" fontId="10" fillId="0" borderId="227" xfId="0" applyFont="1" applyBorder="1" applyAlignment="1" applyProtection="1">
      <alignment horizontal="left" vertical="center" wrapText="1"/>
      <protection locked="0"/>
    </xf>
    <xf numFmtId="0" fontId="10" fillId="0" borderId="226" xfId="0" applyFont="1" applyBorder="1" applyAlignment="1" applyProtection="1">
      <alignment horizontal="left" vertical="center" wrapText="1"/>
      <protection locked="0"/>
    </xf>
    <xf numFmtId="0" fontId="22" fillId="0" borderId="7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78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>
      <alignment horizontal="center" vertical="center" wrapText="1"/>
    </xf>
    <xf numFmtId="0" fontId="10" fillId="0" borderId="7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80" xfId="0" applyFont="1" applyBorder="1" applyAlignment="1" applyProtection="1">
      <alignment horizontal="center" vertical="center" wrapText="1"/>
      <protection locked="0"/>
    </xf>
    <xf numFmtId="0" fontId="10" fillId="0" borderId="85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20" fillId="0" borderId="123" xfId="0" applyFont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4" fillId="0" borderId="135" xfId="0" applyFont="1" applyBorder="1" applyAlignment="1" applyProtection="1">
      <alignment horizontal="center" vertical="center" wrapText="1"/>
      <protection locked="0"/>
    </xf>
    <xf numFmtId="0" fontId="4" fillId="0" borderId="159" xfId="0" applyFont="1" applyBorder="1" applyAlignment="1" applyProtection="1">
      <alignment horizontal="center" vertical="center" wrapText="1"/>
      <protection locked="0"/>
    </xf>
    <xf numFmtId="3" fontId="11" fillId="0" borderId="18" xfId="0" applyNumberFormat="1" applyFont="1" applyBorder="1" applyAlignment="1" applyProtection="1">
      <alignment horizontal="center" vertical="center"/>
      <protection hidden="1"/>
    </xf>
    <xf numFmtId="0" fontId="11" fillId="0" borderId="122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175" xfId="0" applyFont="1" applyBorder="1" applyAlignment="1" applyProtection="1">
      <alignment horizontal="left"/>
      <protection locked="0"/>
    </xf>
    <xf numFmtId="3" fontId="11" fillId="0" borderId="132" xfId="0" applyNumberFormat="1" applyFont="1" applyBorder="1" applyAlignment="1" applyProtection="1">
      <alignment horizontal="center" vertical="center"/>
      <protection locked="0"/>
    </xf>
    <xf numFmtId="3" fontId="11" fillId="0" borderId="182" xfId="0" applyNumberFormat="1" applyFont="1" applyBorder="1" applyAlignment="1" applyProtection="1">
      <alignment horizontal="center" vertical="center"/>
      <protection locked="0"/>
    </xf>
    <xf numFmtId="3" fontId="11" fillId="0" borderId="58" xfId="0" applyNumberFormat="1" applyFont="1" applyBorder="1" applyAlignment="1" applyProtection="1">
      <alignment horizontal="center" vertical="center"/>
      <protection locked="0"/>
    </xf>
    <xf numFmtId="0" fontId="10" fillId="0" borderId="125" xfId="0" applyFont="1" applyBorder="1" applyAlignment="1" applyProtection="1">
      <alignment horizontal="left" vertical="center"/>
      <protection locked="0"/>
    </xf>
    <xf numFmtId="0" fontId="10" fillId="0" borderId="135" xfId="0" applyFont="1" applyBorder="1" applyAlignment="1" applyProtection="1">
      <alignment horizontal="left" vertical="center"/>
      <protection locked="0"/>
    </xf>
    <xf numFmtId="3" fontId="11" fillId="0" borderId="135" xfId="0" applyNumberFormat="1" applyFont="1" applyBorder="1" applyAlignment="1" applyProtection="1">
      <alignment horizontal="center" vertical="center"/>
      <protection hidden="1"/>
    </xf>
    <xf numFmtId="3" fontId="11" fillId="0" borderId="135" xfId="0" applyNumberFormat="1" applyFont="1" applyBorder="1" applyAlignment="1">
      <alignment horizontal="center" vertical="center"/>
    </xf>
    <xf numFmtId="3" fontId="11" fillId="0" borderId="159" xfId="0" applyNumberFormat="1" applyFont="1" applyBorder="1" applyAlignment="1">
      <alignment horizontal="center" vertical="center"/>
    </xf>
    <xf numFmtId="0" fontId="10" fillId="0" borderId="132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3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3" fontId="12" fillId="0" borderId="115" xfId="0" applyNumberFormat="1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8" xfId="0" applyFont="1" applyBorder="1" applyAlignment="1">
      <alignment horizontal="center" vertical="center"/>
    </xf>
    <xf numFmtId="0" fontId="22" fillId="0" borderId="0" xfId="0" applyFont="1" applyAlignment="1" applyProtection="1">
      <alignment horizontal="justify" vertical="top" wrapText="1"/>
      <protection locked="0"/>
    </xf>
    <xf numFmtId="0" fontId="22" fillId="0" borderId="144" xfId="0" applyFont="1" applyBorder="1" applyAlignment="1" applyProtection="1">
      <alignment horizontal="center" vertical="center"/>
      <protection locked="0"/>
    </xf>
    <xf numFmtId="0" fontId="22" fillId="0" borderId="166" xfId="0" applyFont="1" applyBorder="1" applyAlignment="1" applyProtection="1">
      <alignment horizontal="center" vertical="center"/>
      <protection locked="0"/>
    </xf>
    <xf numFmtId="0" fontId="22" fillId="0" borderId="152" xfId="0" applyFont="1" applyBorder="1" applyAlignment="1" applyProtection="1">
      <alignment horizontal="center" vertical="center"/>
      <protection locked="0"/>
    </xf>
    <xf numFmtId="0" fontId="4" fillId="0" borderId="181" xfId="0" applyFont="1" applyBorder="1" applyAlignment="1" applyProtection="1">
      <alignment horizontal="left" vertical="center" wrapText="1"/>
      <protection locked="0"/>
    </xf>
    <xf numFmtId="0" fontId="4" fillId="0" borderId="132" xfId="0" applyFont="1" applyBorder="1" applyAlignment="1" applyProtection="1">
      <alignment horizontal="left" vertical="center" wrapText="1"/>
      <protection locked="0"/>
    </xf>
    <xf numFmtId="3" fontId="11" fillId="0" borderId="58" xfId="0" applyNumberFormat="1" applyFont="1" applyBorder="1" applyAlignment="1" applyProtection="1">
      <alignment horizontal="center" vertical="center"/>
      <protection hidden="1"/>
    </xf>
    <xf numFmtId="9" fontId="11" fillId="0" borderId="18" xfId="2" applyFont="1" applyBorder="1" applyAlignment="1" applyProtection="1">
      <alignment horizontal="center" vertical="center"/>
      <protection locked="0"/>
    </xf>
    <xf numFmtId="9" fontId="11" fillId="0" borderId="58" xfId="2" applyFont="1" applyBorder="1" applyAlignment="1" applyProtection="1">
      <alignment horizontal="center" vertical="center"/>
      <protection locked="0"/>
    </xf>
    <xf numFmtId="0" fontId="10" fillId="0" borderId="181" xfId="0" applyFont="1" applyBorder="1" applyAlignment="1" applyProtection="1">
      <alignment horizontal="center" vertical="center"/>
      <protection locked="0"/>
    </xf>
    <xf numFmtId="0" fontId="10" fillId="0" borderId="132" xfId="0" applyFont="1" applyBorder="1" applyAlignment="1" applyProtection="1">
      <alignment horizontal="center" vertical="center"/>
      <protection locked="0"/>
    </xf>
    <xf numFmtId="0" fontId="10" fillId="0" borderId="12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25" xfId="0" applyFont="1" applyBorder="1" applyAlignment="1" applyProtection="1">
      <alignment horizontal="center" vertical="center"/>
      <protection locked="0"/>
    </xf>
    <xf numFmtId="0" fontId="10" fillId="0" borderId="135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 wrapText="1"/>
    </xf>
    <xf numFmtId="0" fontId="3" fillId="0" borderId="111" xfId="0" applyFont="1" applyBorder="1" applyAlignment="1" applyProtection="1">
      <alignment horizontal="left" vertical="center" wrapText="1"/>
      <protection locked="0"/>
    </xf>
    <xf numFmtId="0" fontId="6" fillId="0" borderId="112" xfId="0" applyFont="1" applyBorder="1" applyAlignment="1">
      <alignment horizontal="left" vertical="center" wrapText="1"/>
    </xf>
    <xf numFmtId="3" fontId="11" fillId="0" borderId="113" xfId="0" applyNumberFormat="1" applyFont="1" applyBorder="1" applyAlignment="1" applyProtection="1">
      <alignment horizontal="center" vertical="center"/>
      <protection hidden="1"/>
    </xf>
    <xf numFmtId="0" fontId="4" fillId="0" borderId="112" xfId="0" applyFont="1" applyBorder="1" applyAlignment="1">
      <alignment horizontal="center" vertical="center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4" fillId="0" borderId="5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102" xfId="0" applyFont="1" applyBorder="1" applyAlignment="1" applyProtection="1">
      <alignment horizontal="left" vertical="center" wrapText="1"/>
      <protection locked="0"/>
    </xf>
    <xf numFmtId="0" fontId="4" fillId="0" borderId="141" xfId="0" applyFont="1" applyBorder="1" applyAlignment="1" applyProtection="1">
      <alignment horizontal="left" vertical="center" wrapText="1"/>
      <protection locked="0"/>
    </xf>
    <xf numFmtId="0" fontId="4" fillId="0" borderId="103" xfId="0" applyFont="1" applyBorder="1" applyAlignment="1" applyProtection="1">
      <alignment horizontal="left" vertical="center" wrapText="1"/>
      <protection locked="0"/>
    </xf>
    <xf numFmtId="3" fontId="12" fillId="0" borderId="22" xfId="0" applyNumberFormat="1" applyFont="1" applyBorder="1" applyAlignment="1" applyProtection="1">
      <alignment horizontal="center" vertical="center"/>
      <protection locked="0"/>
    </xf>
    <xf numFmtId="3" fontId="12" fillId="0" borderId="21" xfId="0" applyNumberFormat="1" applyFont="1" applyBorder="1" applyAlignment="1" applyProtection="1">
      <alignment horizontal="center" vertical="center"/>
      <protection locked="0"/>
    </xf>
    <xf numFmtId="3" fontId="12" fillId="0" borderId="23" xfId="0" applyNumberFormat="1" applyFont="1" applyBorder="1" applyAlignment="1" applyProtection="1">
      <alignment horizontal="center" vertical="center"/>
      <protection locked="0"/>
    </xf>
    <xf numFmtId="3" fontId="12" fillId="0" borderId="53" xfId="0" applyNumberFormat="1" applyFont="1" applyBorder="1" applyAlignment="1" applyProtection="1">
      <alignment horizontal="center" vertical="center"/>
      <protection locked="0"/>
    </xf>
    <xf numFmtId="3" fontId="12" fillId="0" borderId="54" xfId="0" applyNumberFormat="1" applyFont="1" applyBorder="1" applyAlignment="1" applyProtection="1">
      <alignment horizontal="center" vertical="center"/>
      <protection locked="0"/>
    </xf>
    <xf numFmtId="3" fontId="12" fillId="0" borderId="122" xfId="0" applyNumberFormat="1" applyFont="1" applyBorder="1" applyAlignment="1" applyProtection="1">
      <alignment horizontal="center" vertical="center"/>
      <protection hidden="1"/>
    </xf>
    <xf numFmtId="0" fontId="4" fillId="0" borderId="92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1" fillId="0" borderId="55" xfId="0" applyNumberFormat="1" applyFont="1" applyBorder="1" applyAlignment="1" applyProtection="1">
      <alignment horizontal="center" vertical="center"/>
      <protection hidden="1"/>
    </xf>
    <xf numFmtId="3" fontId="11" fillId="0" borderId="29" xfId="0" applyNumberFormat="1" applyFont="1" applyBorder="1" applyAlignment="1" applyProtection="1">
      <alignment horizontal="center" vertical="center"/>
      <protection hidden="1"/>
    </xf>
    <xf numFmtId="3" fontId="12" fillId="0" borderId="160" xfId="0" applyNumberFormat="1" applyFont="1" applyBorder="1" applyAlignment="1" applyProtection="1">
      <alignment horizontal="center" vertical="center"/>
      <protection locked="0"/>
    </xf>
    <xf numFmtId="3" fontId="11" fillId="0" borderId="33" xfId="0" applyNumberFormat="1" applyFont="1" applyBorder="1" applyAlignment="1" applyProtection="1">
      <alignment horizontal="center" vertical="center"/>
      <protection hidden="1"/>
    </xf>
    <xf numFmtId="3" fontId="11" fillId="0" borderId="34" xfId="0" applyNumberFormat="1" applyFont="1" applyBorder="1" applyAlignment="1" applyProtection="1">
      <alignment horizontal="center" vertical="center"/>
      <protection hidden="1"/>
    </xf>
    <xf numFmtId="3" fontId="15" fillId="0" borderId="89" xfId="0" applyNumberFormat="1" applyFont="1" applyBorder="1" applyAlignment="1" applyProtection="1">
      <alignment horizontal="center" vertical="center"/>
      <protection hidden="1"/>
    </xf>
    <xf numFmtId="3" fontId="15" fillId="0" borderId="98" xfId="0" applyNumberFormat="1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3" fontId="22" fillId="0" borderId="173" xfId="0" applyNumberFormat="1" applyFont="1" applyBorder="1" applyAlignment="1" applyProtection="1">
      <alignment horizontal="center" vertical="center" wrapText="1"/>
      <protection locked="0"/>
    </xf>
    <xf numFmtId="3" fontId="22" fillId="0" borderId="160" xfId="0" applyNumberFormat="1" applyFont="1" applyBorder="1" applyAlignment="1" applyProtection="1">
      <alignment horizontal="center" vertical="center" wrapText="1"/>
      <protection locked="0"/>
    </xf>
    <xf numFmtId="3" fontId="12" fillId="0" borderId="241" xfId="0" applyNumberFormat="1" applyFont="1" applyBorder="1" applyAlignment="1" applyProtection="1">
      <alignment horizontal="center" vertical="center"/>
      <protection locked="0"/>
    </xf>
    <xf numFmtId="3" fontId="22" fillId="0" borderId="6" xfId="0" applyNumberFormat="1" applyFont="1" applyBorder="1" applyAlignment="1" applyProtection="1">
      <alignment horizontal="center" vertical="center" wrapText="1"/>
      <protection locked="0"/>
    </xf>
    <xf numFmtId="3" fontId="22" fillId="0" borderId="5" xfId="0" applyNumberFormat="1" applyFont="1" applyBorder="1" applyAlignment="1" applyProtection="1">
      <alignment horizontal="center" vertical="center" wrapText="1"/>
      <protection locked="0"/>
    </xf>
    <xf numFmtId="3" fontId="22" fillId="0" borderId="62" xfId="0" applyNumberFormat="1" applyFont="1" applyBorder="1" applyAlignment="1" applyProtection="1">
      <alignment horizontal="center" vertical="center" wrapText="1"/>
      <protection locked="0"/>
    </xf>
    <xf numFmtId="3" fontId="11" fillId="0" borderId="56" xfId="0" applyNumberFormat="1" applyFont="1" applyBorder="1" applyAlignment="1" applyProtection="1">
      <alignment horizontal="center" vertical="center"/>
      <protection locked="0"/>
    </xf>
    <xf numFmtId="3" fontId="11" fillId="0" borderId="64" xfId="0" applyNumberFormat="1" applyFont="1" applyBorder="1" applyAlignment="1" applyProtection="1">
      <alignment horizontal="center" vertical="center"/>
      <protection locked="0"/>
    </xf>
    <xf numFmtId="3" fontId="11" fillId="0" borderId="66" xfId="0" applyNumberFormat="1" applyFont="1" applyBorder="1" applyAlignment="1" applyProtection="1">
      <alignment horizontal="center" vertical="center"/>
      <protection locked="0"/>
    </xf>
    <xf numFmtId="0" fontId="4" fillId="0" borderId="149" xfId="0" applyFont="1" applyBorder="1" applyAlignment="1" applyProtection="1">
      <alignment horizontal="left" vertical="center"/>
      <protection locked="0"/>
    </xf>
    <xf numFmtId="0" fontId="4" fillId="0" borderId="173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6" fillId="0" borderId="124" xfId="0" applyFont="1" applyBorder="1" applyAlignment="1" applyProtection="1">
      <alignment horizontal="left" vertical="center" wrapText="1"/>
      <protection locked="0"/>
    </xf>
    <xf numFmtId="0" fontId="6" fillId="0" borderId="134" xfId="0" applyFont="1" applyBorder="1" applyAlignment="1" applyProtection="1">
      <alignment horizontal="left" vertical="center"/>
      <protection locked="0"/>
    </xf>
    <xf numFmtId="0" fontId="6" fillId="0" borderId="133" xfId="0" applyFont="1" applyBorder="1" applyAlignment="1" applyProtection="1">
      <alignment horizontal="left" vertical="center"/>
      <protection locked="0"/>
    </xf>
    <xf numFmtId="3" fontId="20" fillId="0" borderId="167" xfId="0" applyNumberFormat="1" applyFont="1" applyBorder="1" applyAlignment="1" applyProtection="1">
      <alignment horizontal="center" vertical="center"/>
      <protection locked="0"/>
    </xf>
    <xf numFmtId="3" fontId="20" fillId="0" borderId="95" xfId="0" applyNumberFormat="1" applyFont="1" applyBorder="1" applyAlignment="1" applyProtection="1">
      <alignment horizontal="center" vertical="center"/>
      <protection locked="0"/>
    </xf>
    <xf numFmtId="3" fontId="11" fillId="0" borderId="170" xfId="0" applyNumberFormat="1" applyFont="1" applyBorder="1" applyAlignment="1" applyProtection="1">
      <alignment horizontal="center" vertical="center"/>
      <protection hidden="1"/>
    </xf>
    <xf numFmtId="3" fontId="11" fillId="0" borderId="90" xfId="0" applyNumberFormat="1" applyFont="1" applyBorder="1" applyAlignment="1" applyProtection="1">
      <alignment horizontal="center" vertical="center"/>
      <protection hidden="1"/>
    </xf>
    <xf numFmtId="3" fontId="11" fillId="0" borderId="88" xfId="0" applyNumberFormat="1" applyFont="1" applyBorder="1" applyAlignment="1" applyProtection="1">
      <alignment horizontal="center" vertical="center"/>
      <protection hidden="1"/>
    </xf>
    <xf numFmtId="3" fontId="11" fillId="0" borderId="208" xfId="0" applyNumberFormat="1" applyFont="1" applyBorder="1" applyAlignment="1" applyProtection="1">
      <alignment horizontal="right" vertical="center" indent="3"/>
      <protection hidden="1"/>
    </xf>
    <xf numFmtId="3" fontId="11" fillId="0" borderId="209" xfId="0" applyNumberFormat="1" applyFont="1" applyBorder="1" applyAlignment="1" applyProtection="1">
      <alignment horizontal="right" vertical="center" indent="3"/>
      <protection hidden="1"/>
    </xf>
    <xf numFmtId="3" fontId="11" fillId="0" borderId="210" xfId="0" applyNumberFormat="1" applyFont="1" applyBorder="1" applyAlignment="1" applyProtection="1">
      <alignment horizontal="right" vertical="center" indent="3"/>
      <protection hidden="1"/>
    </xf>
    <xf numFmtId="3" fontId="11" fillId="0" borderId="211" xfId="0" applyNumberFormat="1" applyFont="1" applyBorder="1" applyAlignment="1" applyProtection="1">
      <alignment horizontal="right" vertical="center" indent="3"/>
      <protection hidden="1"/>
    </xf>
    <xf numFmtId="3" fontId="32" fillId="0" borderId="14" xfId="0" applyNumberFormat="1" applyFont="1" applyBorder="1" applyAlignment="1" applyProtection="1">
      <alignment horizontal="center" vertical="center" wrapText="1"/>
      <protection hidden="1"/>
    </xf>
    <xf numFmtId="3" fontId="32" fillId="0" borderId="14" xfId="0" applyNumberFormat="1" applyFont="1" applyBorder="1" applyAlignment="1" applyProtection="1">
      <alignment horizontal="center" vertical="center"/>
      <protection hidden="1"/>
    </xf>
    <xf numFmtId="3" fontId="32" fillId="0" borderId="18" xfId="0" quotePrefix="1" applyNumberFormat="1" applyFont="1" applyBorder="1" applyAlignment="1" applyProtection="1">
      <alignment horizontal="center" vertical="center"/>
      <protection hidden="1"/>
    </xf>
    <xf numFmtId="3" fontId="32" fillId="0" borderId="18" xfId="0" applyNumberFormat="1" applyFont="1" applyBorder="1" applyAlignment="1" applyProtection="1">
      <alignment horizontal="center" vertical="center"/>
      <protection hidden="1"/>
    </xf>
    <xf numFmtId="3" fontId="11" fillId="0" borderId="60" xfId="0" applyNumberFormat="1" applyFont="1" applyBorder="1" applyAlignment="1" applyProtection="1">
      <alignment horizontal="center"/>
      <protection hidden="1"/>
    </xf>
    <xf numFmtId="3" fontId="11" fillId="0" borderId="33" xfId="0" applyNumberFormat="1" applyFont="1" applyBorder="1" applyAlignment="1" applyProtection="1">
      <alignment horizontal="center"/>
      <protection hidden="1"/>
    </xf>
    <xf numFmtId="3" fontId="11" fillId="0" borderId="34" xfId="0" applyNumberFormat="1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left" wrapText="1"/>
      <protection locked="0"/>
    </xf>
    <xf numFmtId="0" fontId="4" fillId="0" borderId="47" xfId="0" applyFont="1" applyBorder="1" applyAlignment="1" applyProtection="1">
      <alignment horizontal="left" wrapText="1"/>
      <protection locked="0"/>
    </xf>
    <xf numFmtId="0" fontId="4" fillId="0" borderId="101" xfId="0" applyFont="1" applyBorder="1" applyAlignment="1" applyProtection="1">
      <alignment horizontal="left" wrapText="1"/>
      <protection locked="0"/>
    </xf>
    <xf numFmtId="0" fontId="14" fillId="0" borderId="83" xfId="0" applyFont="1" applyBorder="1" applyAlignment="1" applyProtection="1">
      <alignment horizontal="center" vertical="center" textRotation="90" wrapText="1"/>
      <protection locked="0"/>
    </xf>
    <xf numFmtId="0" fontId="14" fillId="0" borderId="119" xfId="0" applyFont="1" applyBorder="1" applyAlignment="1" applyProtection="1">
      <alignment horizontal="center" vertical="center" textRotation="90" wrapText="1"/>
      <protection locked="0"/>
    </xf>
    <xf numFmtId="0" fontId="14" fillId="0" borderId="117" xfId="0" applyFont="1" applyBorder="1" applyAlignment="1" applyProtection="1">
      <alignment horizontal="center" vertical="center" textRotation="90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14" fillId="0" borderId="116" xfId="0" applyFont="1" applyBorder="1" applyAlignment="1" applyProtection="1">
      <alignment horizontal="center" vertical="center" textRotation="90" wrapText="1"/>
      <protection locked="0"/>
    </xf>
    <xf numFmtId="0" fontId="14" fillId="0" borderId="118" xfId="0" applyFont="1" applyBorder="1" applyAlignment="1" applyProtection="1">
      <alignment horizontal="center" vertical="center" textRotation="90" wrapText="1"/>
      <protection locked="0"/>
    </xf>
    <xf numFmtId="0" fontId="15" fillId="0" borderId="8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9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8" xfId="0" applyFont="1" applyBorder="1" applyAlignment="1" applyProtection="1">
      <alignment horizontal="left" vertical="center" wrapText="1"/>
      <protection locked="0"/>
    </xf>
    <xf numFmtId="0" fontId="4" fillId="0" borderId="134" xfId="0" applyFont="1" applyBorder="1" applyAlignment="1" applyProtection="1">
      <alignment horizontal="left" vertical="center" wrapText="1"/>
      <protection locked="0"/>
    </xf>
    <xf numFmtId="0" fontId="4" fillId="0" borderId="133" xfId="0" applyFont="1" applyBorder="1" applyAlignment="1" applyProtection="1">
      <alignment horizontal="left" vertical="center" wrapText="1"/>
      <protection locked="0"/>
    </xf>
    <xf numFmtId="3" fontId="12" fillId="0" borderId="140" xfId="0" applyNumberFormat="1" applyFont="1" applyBorder="1" applyAlignment="1" applyProtection="1">
      <alignment horizontal="center" vertical="center"/>
      <protection locked="0"/>
    </xf>
    <xf numFmtId="3" fontId="12" fillId="0" borderId="136" xfId="0" applyNumberFormat="1" applyFont="1" applyBorder="1" applyAlignment="1" applyProtection="1">
      <alignment horizontal="center" vertical="center"/>
      <protection locked="0"/>
    </xf>
    <xf numFmtId="3" fontId="12" fillId="0" borderId="13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12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3" fontId="11" fillId="0" borderId="208" xfId="0" applyNumberFormat="1" applyFont="1" applyBorder="1" applyAlignment="1" applyProtection="1">
      <alignment horizontal="center" vertical="center"/>
      <protection hidden="1"/>
    </xf>
    <xf numFmtId="3" fontId="11" fillId="0" borderId="209" xfId="0" applyNumberFormat="1" applyFont="1" applyBorder="1" applyAlignment="1" applyProtection="1">
      <alignment horizontal="center" vertical="center"/>
      <protection hidden="1"/>
    </xf>
    <xf numFmtId="3" fontId="11" fillId="0" borderId="210" xfId="0" applyNumberFormat="1" applyFont="1" applyBorder="1" applyAlignment="1" applyProtection="1">
      <alignment horizontal="center" vertical="center"/>
      <protection hidden="1"/>
    </xf>
    <xf numFmtId="3" fontId="11" fillId="0" borderId="211" xfId="0" applyNumberFormat="1" applyFont="1" applyBorder="1" applyAlignment="1" applyProtection="1">
      <alignment horizontal="center" vertical="center"/>
      <protection hidden="1"/>
    </xf>
    <xf numFmtId="0" fontId="4" fillId="0" borderId="158" xfId="0" applyFont="1" applyBorder="1" applyAlignment="1" applyProtection="1">
      <alignment horizontal="left" wrapText="1"/>
      <protection locked="0"/>
    </xf>
    <xf numFmtId="0" fontId="4" fillId="0" borderId="134" xfId="0" applyFont="1" applyBorder="1" applyAlignment="1" applyProtection="1">
      <alignment horizontal="left" wrapText="1"/>
      <protection locked="0"/>
    </xf>
    <xf numFmtId="0" fontId="4" fillId="0" borderId="133" xfId="0" applyFont="1" applyBorder="1" applyAlignment="1" applyProtection="1">
      <alignment horizontal="left" wrapText="1"/>
      <protection locked="0"/>
    </xf>
    <xf numFmtId="3" fontId="25" fillId="0" borderId="90" xfId="0" applyNumberFormat="1" applyFont="1" applyBorder="1" applyAlignment="1" applyProtection="1">
      <alignment horizontal="center" vertical="center" wrapText="1"/>
      <protection hidden="1"/>
    </xf>
    <xf numFmtId="3" fontId="25" fillId="0" borderId="170" xfId="0" applyNumberFormat="1" applyFont="1" applyBorder="1" applyAlignment="1" applyProtection="1">
      <alignment horizontal="center" vertical="center"/>
      <protection hidden="1"/>
    </xf>
    <xf numFmtId="3" fontId="25" fillId="0" borderId="88" xfId="0" applyNumberFormat="1" applyFont="1" applyBorder="1" applyAlignment="1" applyProtection="1">
      <alignment horizontal="center" vertical="center"/>
      <protection hidden="1"/>
    </xf>
    <xf numFmtId="0" fontId="26" fillId="0" borderId="122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25" fillId="0" borderId="89" xfId="0" applyFont="1" applyBorder="1" applyAlignment="1" applyProtection="1">
      <alignment horizontal="center" vertical="center"/>
      <protection locked="0"/>
    </xf>
    <xf numFmtId="0" fontId="25" fillId="0" borderId="98" xfId="0" applyFont="1" applyBorder="1" applyAlignment="1" applyProtection="1">
      <alignment horizontal="center" vertical="center"/>
      <protection locked="0"/>
    </xf>
    <xf numFmtId="0" fontId="25" fillId="0" borderId="170" xfId="0" applyFont="1" applyBorder="1" applyAlignment="1" applyProtection="1">
      <alignment horizontal="center" vertical="center"/>
      <protection locked="0"/>
    </xf>
    <xf numFmtId="0" fontId="26" fillId="0" borderId="123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23" xfId="0" applyFont="1" applyBorder="1" applyAlignment="1" applyProtection="1">
      <alignment horizontal="left" vertical="center"/>
      <protection locked="0"/>
    </xf>
    <xf numFmtId="0" fontId="26" fillId="0" borderId="125" xfId="0" applyFont="1" applyBorder="1" applyAlignment="1" applyProtection="1">
      <alignment horizontal="left" vertical="center"/>
      <protection locked="0"/>
    </xf>
    <xf numFmtId="0" fontId="26" fillId="0" borderId="135" xfId="0" applyFont="1" applyBorder="1" applyAlignment="1" applyProtection="1">
      <alignment horizontal="left" vertical="center"/>
      <protection locked="0"/>
    </xf>
    <xf numFmtId="3" fontId="12" fillId="0" borderId="6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149" xfId="0" applyFont="1" applyBorder="1" applyAlignment="1" applyProtection="1">
      <alignment horizontal="left" vertical="center" wrapText="1"/>
      <protection locked="0"/>
    </xf>
    <xf numFmtId="0" fontId="4" fillId="0" borderId="173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3" fontId="11" fillId="0" borderId="52" xfId="0" applyNumberFormat="1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6" fillId="0" borderId="87" xfId="0" applyFont="1" applyBorder="1" applyAlignment="1" applyProtection="1">
      <alignment horizontal="center" vertical="center" wrapText="1"/>
      <protection locked="0"/>
    </xf>
    <xf numFmtId="0" fontId="16" fillId="0" borderId="88" xfId="0" applyFont="1" applyBorder="1" applyAlignment="1" applyProtection="1">
      <alignment horizontal="center" vertical="center" wrapText="1"/>
      <protection locked="0"/>
    </xf>
    <xf numFmtId="0" fontId="15" fillId="0" borderId="87" xfId="0" applyFont="1" applyBorder="1" applyAlignment="1" applyProtection="1">
      <alignment horizontal="left" vertical="center" wrapText="1"/>
      <protection locked="0"/>
    </xf>
    <xf numFmtId="0" fontId="15" fillId="0" borderId="98" xfId="0" applyFont="1" applyBorder="1" applyAlignment="1" applyProtection="1">
      <alignment horizontal="left" vertical="center" wrapText="1"/>
      <protection locked="0"/>
    </xf>
    <xf numFmtId="0" fontId="15" fillId="0" borderId="138" xfId="0" applyFont="1" applyBorder="1" applyAlignment="1" applyProtection="1">
      <alignment horizontal="left" vertical="center" wrapText="1"/>
      <protection locked="0"/>
    </xf>
    <xf numFmtId="0" fontId="18" fillId="0" borderId="100" xfId="0" applyFont="1" applyBorder="1" applyAlignment="1" applyProtection="1">
      <alignment horizontal="center" vertical="center" wrapText="1"/>
      <protection locked="0"/>
    </xf>
    <xf numFmtId="0" fontId="18" fillId="0" borderId="101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67" xfId="0" applyFont="1" applyBorder="1" applyAlignment="1" applyProtection="1">
      <alignment horizontal="center" vertical="center" wrapText="1"/>
      <protection locked="0"/>
    </xf>
    <xf numFmtId="0" fontId="18" fillId="0" borderId="80" xfId="0" applyFont="1" applyBorder="1" applyAlignment="1" applyProtection="1">
      <alignment horizontal="center" vertical="center" wrapText="1"/>
      <protection locked="0"/>
    </xf>
    <xf numFmtId="0" fontId="18" fillId="0" borderId="81" xfId="0" applyFont="1" applyBorder="1" applyAlignment="1" applyProtection="1">
      <alignment horizontal="center" vertical="center" wrapText="1"/>
      <protection locked="0"/>
    </xf>
    <xf numFmtId="3" fontId="20" fillId="0" borderId="96" xfId="0" applyNumberFormat="1" applyFont="1" applyBorder="1" applyAlignment="1" applyProtection="1">
      <alignment horizontal="center" vertical="center"/>
      <protection hidden="1"/>
    </xf>
    <xf numFmtId="3" fontId="20" fillId="0" borderId="95" xfId="0" applyNumberFormat="1" applyFont="1" applyBorder="1" applyAlignment="1" applyProtection="1">
      <alignment horizontal="center" vertical="center"/>
      <protection hidden="1"/>
    </xf>
    <xf numFmtId="3" fontId="20" fillId="0" borderId="168" xfId="0" applyNumberFormat="1" applyFont="1" applyBorder="1" applyAlignment="1" applyProtection="1">
      <alignment horizontal="center" vertical="center"/>
      <protection hidden="1"/>
    </xf>
    <xf numFmtId="0" fontId="3" fillId="0" borderId="87" xfId="0" applyFont="1" applyBorder="1" applyAlignment="1" applyProtection="1">
      <alignment horizontal="left"/>
      <protection locked="0"/>
    </xf>
    <xf numFmtId="0" fontId="3" fillId="0" borderId="98" xfId="0" applyFont="1" applyBorder="1" applyAlignment="1" applyProtection="1">
      <alignment horizontal="left"/>
      <protection locked="0"/>
    </xf>
    <xf numFmtId="0" fontId="3" fillId="0" borderId="88" xfId="0" applyFont="1" applyBorder="1" applyAlignment="1" applyProtection="1">
      <alignment horizontal="left"/>
      <protection locked="0"/>
    </xf>
    <xf numFmtId="3" fontId="15" fillId="0" borderId="170" xfId="0" applyNumberFormat="1" applyFont="1" applyBorder="1" applyAlignment="1" applyProtection="1">
      <alignment horizontal="center" vertical="center"/>
      <protection hidden="1"/>
    </xf>
    <xf numFmtId="3" fontId="15" fillId="0" borderId="90" xfId="0" applyNumberFormat="1" applyFont="1" applyBorder="1" applyAlignment="1" applyProtection="1">
      <alignment horizontal="center" vertical="center"/>
      <protection hidden="1"/>
    </xf>
    <xf numFmtId="3" fontId="15" fillId="0" borderId="138" xfId="0" applyNumberFormat="1" applyFont="1" applyBorder="1" applyAlignment="1" applyProtection="1">
      <alignment horizontal="center" vertical="center"/>
      <protection hidden="1"/>
    </xf>
    <xf numFmtId="0" fontId="3" fillId="0" borderId="154" xfId="0" applyFont="1" applyBorder="1" applyAlignment="1" applyProtection="1">
      <alignment horizontal="center" vertical="center" wrapText="1"/>
      <protection locked="0"/>
    </xf>
    <xf numFmtId="0" fontId="3" fillId="0" borderId="153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86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left" vertical="center" wrapText="1"/>
      <protection locked="0"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5" xfId="0" applyFont="1" applyBorder="1" applyAlignment="1" applyProtection="1">
      <alignment horizontal="left" vertical="center"/>
      <protection locked="0"/>
    </xf>
    <xf numFmtId="3" fontId="32" fillId="0" borderId="56" xfId="0" applyNumberFormat="1" applyFont="1" applyBorder="1" applyAlignment="1" applyProtection="1">
      <alignment horizontal="center" vertical="center" wrapText="1"/>
      <protection locked="0"/>
    </xf>
    <xf numFmtId="3" fontId="26" fillId="0" borderId="162" xfId="0" applyNumberFormat="1" applyFont="1" applyBorder="1" applyAlignment="1" applyProtection="1">
      <alignment horizontal="center" vertical="center" wrapText="1"/>
      <protection locked="0"/>
    </xf>
    <xf numFmtId="3" fontId="38" fillId="0" borderId="56" xfId="0" applyNumberFormat="1" applyFont="1" applyBorder="1" applyAlignment="1" applyProtection="1">
      <alignment horizontal="center" vertical="center" wrapText="1"/>
      <protection locked="0"/>
    </xf>
    <xf numFmtId="3" fontId="39" fillId="0" borderId="162" xfId="0" applyNumberFormat="1" applyFont="1" applyBorder="1" applyAlignment="1" applyProtection="1">
      <alignment horizontal="center" vertical="center" wrapText="1"/>
      <protection locked="0"/>
    </xf>
    <xf numFmtId="0" fontId="16" fillId="0" borderId="100" xfId="0" applyFont="1" applyBorder="1" applyAlignment="1" applyProtection="1">
      <alignment horizontal="center" vertical="center" wrapText="1"/>
      <protection locked="0"/>
    </xf>
    <xf numFmtId="0" fontId="16" fillId="0" borderId="101" xfId="0" applyFont="1" applyBorder="1" applyAlignment="1" applyProtection="1">
      <alignment horizontal="center" vertical="center" wrapText="1"/>
      <protection locked="0"/>
    </xf>
    <xf numFmtId="0" fontId="14" fillId="0" borderId="84" xfId="0" applyFont="1" applyBorder="1" applyAlignment="1" applyProtection="1">
      <alignment horizontal="center" vertical="center" wrapText="1"/>
      <protection locked="0"/>
    </xf>
    <xf numFmtId="0" fontId="14" fillId="0" borderId="105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86" xfId="0" applyFont="1" applyBorder="1" applyAlignment="1" applyProtection="1">
      <alignment horizontal="left" vertical="center" wrapText="1"/>
      <protection locked="0"/>
    </xf>
    <xf numFmtId="0" fontId="14" fillId="0" borderId="9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6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8" fillId="0" borderId="124" xfId="0" applyFont="1" applyBorder="1" applyAlignment="1" applyProtection="1">
      <alignment horizontal="center" vertical="center" wrapText="1"/>
      <protection locked="0"/>
    </xf>
    <xf numFmtId="0" fontId="18" fillId="0" borderId="133" xfId="0" applyFont="1" applyBorder="1" applyAlignment="1" applyProtection="1">
      <alignment horizontal="center" vertical="center" wrapText="1"/>
      <protection locked="0"/>
    </xf>
    <xf numFmtId="0" fontId="18" fillId="0" borderId="93" xfId="0" applyFont="1" applyBorder="1" applyAlignment="1" applyProtection="1">
      <alignment horizontal="center" vertical="center" wrapText="1"/>
      <protection locked="0"/>
    </xf>
    <xf numFmtId="0" fontId="18" fillId="0" borderId="94" xfId="0" applyFont="1" applyBorder="1" applyAlignment="1" applyProtection="1">
      <alignment horizontal="center" vertical="center" wrapText="1"/>
      <protection locked="0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0" fontId="10" fillId="0" borderId="81" xfId="0" applyFont="1" applyBorder="1" applyAlignment="1" applyProtection="1">
      <alignment horizontal="center" vertical="center" wrapText="1"/>
      <protection locked="0"/>
    </xf>
    <xf numFmtId="0" fontId="10" fillId="0" borderId="74" xfId="0" applyFont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0" fontId="3" fillId="0" borderId="78" xfId="0" applyFont="1" applyBorder="1" applyAlignment="1" applyProtection="1">
      <alignment horizontal="center" vertical="center" wrapText="1"/>
      <protection locked="0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14" fillId="0" borderId="82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49" fontId="12" fillId="0" borderId="31" xfId="0" applyNumberFormat="1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6" fillId="0" borderId="173" xfId="0" applyFont="1" applyBorder="1" applyAlignment="1" applyProtection="1">
      <alignment horizontal="left" vertical="center" wrapText="1"/>
      <protection locked="0"/>
    </xf>
    <xf numFmtId="0" fontId="6" fillId="0" borderId="158" xfId="0" applyFont="1" applyBorder="1" applyAlignment="1" applyProtection="1">
      <alignment horizontal="left" vertical="center" wrapText="1"/>
      <protection locked="0"/>
    </xf>
    <xf numFmtId="0" fontId="32" fillId="0" borderId="135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10" fillId="0" borderId="89" xfId="0" applyFont="1" applyBorder="1" applyAlignment="1" applyProtection="1">
      <alignment horizontal="center" vertical="center" wrapText="1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3" fontId="12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3" fontId="12" fillId="0" borderId="4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3" fontId="12" fillId="0" borderId="5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101" xfId="0" applyFont="1" applyBorder="1" applyAlignment="1" applyProtection="1">
      <alignment horizontal="left" vertical="center" wrapText="1"/>
      <protection locked="0"/>
    </xf>
    <xf numFmtId="0" fontId="4" fillId="0" borderId="67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6" fillId="0" borderId="102" xfId="0" applyFont="1" applyBorder="1" applyAlignment="1" applyProtection="1">
      <alignment horizontal="center" vertical="center" wrapText="1"/>
      <protection locked="0"/>
    </xf>
    <xf numFmtId="0" fontId="16" fillId="0" borderId="103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0" fontId="15" fillId="0" borderId="37" xfId="0" applyFont="1" applyBorder="1" applyAlignment="1" applyProtection="1">
      <alignment horizontal="left" vertical="center" wrapText="1"/>
      <protection locked="0"/>
    </xf>
    <xf numFmtId="0" fontId="15" fillId="0" borderId="42" xfId="0" applyFont="1" applyBorder="1" applyAlignment="1" applyProtection="1">
      <alignment horizontal="left" vertical="center" wrapText="1"/>
      <protection locked="0"/>
    </xf>
    <xf numFmtId="0" fontId="22" fillId="0" borderId="154" xfId="0" applyFont="1" applyBorder="1" applyAlignment="1" applyProtection="1">
      <alignment horizontal="center" vertical="center" wrapText="1"/>
      <protection locked="0"/>
    </xf>
    <xf numFmtId="0" fontId="22" fillId="0" borderId="166" xfId="0" applyFont="1" applyBorder="1" applyAlignment="1" applyProtection="1">
      <alignment horizontal="center" vertical="center" wrapText="1"/>
      <protection locked="0"/>
    </xf>
    <xf numFmtId="0" fontId="22" fillId="0" borderId="155" xfId="0" applyFont="1" applyBorder="1" applyAlignment="1" applyProtection="1">
      <alignment horizontal="center" vertical="center" wrapText="1"/>
      <protection locked="0"/>
    </xf>
    <xf numFmtId="3" fontId="11" fillId="0" borderId="132" xfId="0" applyNumberFormat="1" applyFont="1" applyBorder="1" applyAlignment="1" applyProtection="1">
      <alignment horizontal="center" vertical="center"/>
      <protection hidden="1"/>
    </xf>
    <xf numFmtId="3" fontId="11" fillId="0" borderId="182" xfId="0" applyNumberFormat="1" applyFont="1" applyBorder="1" applyAlignment="1" applyProtection="1">
      <alignment horizontal="center" vertical="center"/>
      <protection hidden="1"/>
    </xf>
    <xf numFmtId="0" fontId="22" fillId="0" borderId="295" xfId="0" applyFont="1" applyBorder="1" applyAlignment="1" applyProtection="1">
      <alignment horizontal="center" vertical="center" wrapText="1"/>
      <protection locked="0"/>
    </xf>
    <xf numFmtId="0" fontId="22" fillId="0" borderId="296" xfId="0" applyFont="1" applyBorder="1" applyAlignment="1" applyProtection="1">
      <alignment horizontal="center" vertical="center" wrapText="1"/>
      <protection locked="0"/>
    </xf>
    <xf numFmtId="0" fontId="22" fillId="0" borderId="297" xfId="0" applyFont="1" applyBorder="1" applyAlignment="1" applyProtection="1">
      <alignment horizontal="center" vertical="center" wrapText="1"/>
      <protection locked="0"/>
    </xf>
    <xf numFmtId="0" fontId="22" fillId="0" borderId="235" xfId="0" applyFont="1" applyBorder="1" applyAlignment="1" applyProtection="1">
      <alignment horizontal="center" vertical="center" wrapText="1"/>
      <protection locked="0"/>
    </xf>
    <xf numFmtId="0" fontId="22" fillId="0" borderId="233" xfId="0" applyFont="1" applyBorder="1" applyAlignment="1" applyProtection="1">
      <alignment horizontal="center" vertical="center" wrapText="1"/>
      <protection locked="0"/>
    </xf>
    <xf numFmtId="0" fontId="22" fillId="0" borderId="236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10" fillId="0" borderId="182" xfId="0" applyFont="1" applyBorder="1" applyAlignment="1" applyProtection="1">
      <alignment horizontal="center" vertical="center" wrapText="1"/>
      <protection locked="0"/>
    </xf>
    <xf numFmtId="3" fontId="11" fillId="0" borderId="191" xfId="0" applyNumberFormat="1" applyFont="1" applyBorder="1" applyAlignment="1" applyProtection="1">
      <alignment horizontal="right" vertical="center" indent="3"/>
      <protection hidden="1"/>
    </xf>
    <xf numFmtId="0" fontId="10" fillId="0" borderId="181" xfId="0" applyFont="1" applyBorder="1" applyAlignment="1" applyProtection="1">
      <alignment horizontal="left" vertical="center"/>
      <protection locked="0"/>
    </xf>
    <xf numFmtId="0" fontId="10" fillId="0" borderId="132" xfId="0" applyFont="1" applyBorder="1" applyAlignment="1" applyProtection="1">
      <alignment horizontal="left" vertical="center"/>
      <protection locked="0"/>
    </xf>
    <xf numFmtId="0" fontId="22" fillId="0" borderId="152" xfId="0" applyFont="1" applyBorder="1" applyAlignment="1" applyProtection="1">
      <alignment horizontal="center" vertical="center" wrapText="1"/>
      <protection locked="0"/>
    </xf>
    <xf numFmtId="3" fontId="11" fillId="0" borderId="132" xfId="0" applyNumberFormat="1" applyFont="1" applyBorder="1" applyAlignment="1">
      <alignment horizontal="center" vertical="center"/>
    </xf>
    <xf numFmtId="0" fontId="22" fillId="0" borderId="107" xfId="0" applyFont="1" applyBorder="1" applyAlignment="1" applyProtection="1">
      <alignment horizontal="center" vertical="center"/>
      <protection locked="0"/>
    </xf>
    <xf numFmtId="0" fontId="4" fillId="0" borderId="171" xfId="0" applyFont="1" applyBorder="1" applyAlignment="1" applyProtection="1">
      <alignment horizontal="left" vertical="center" wrapText="1"/>
      <protection locked="0"/>
    </xf>
    <xf numFmtId="0" fontId="22" fillId="0" borderId="230" xfId="0" applyFont="1" applyBorder="1" applyAlignment="1" applyProtection="1">
      <alignment horizontal="center" vertical="center"/>
      <protection locked="0"/>
    </xf>
    <xf numFmtId="0" fontId="22" fillId="0" borderId="229" xfId="0" applyFont="1" applyBorder="1" applyAlignment="1" applyProtection="1">
      <alignment horizontal="center" vertical="center"/>
      <protection locked="0"/>
    </xf>
    <xf numFmtId="0" fontId="22" fillId="0" borderId="224" xfId="0" applyFont="1" applyBorder="1" applyAlignment="1" applyProtection="1">
      <alignment horizontal="center" vertical="center" wrapText="1"/>
      <protection locked="0"/>
    </xf>
    <xf numFmtId="0" fontId="22" fillId="0" borderId="225" xfId="0" applyFont="1" applyBorder="1" applyAlignment="1" applyProtection="1">
      <alignment horizontal="center" vertical="center"/>
      <protection locked="0"/>
    </xf>
    <xf numFmtId="3" fontId="26" fillId="0" borderId="234" xfId="0" applyNumberFormat="1" applyFont="1" applyBorder="1" applyAlignment="1" applyProtection="1">
      <alignment horizontal="left" vertical="center" wrapText="1"/>
      <protection locked="0"/>
    </xf>
    <xf numFmtId="3" fontId="26" fillId="0" borderId="300" xfId="0" applyNumberFormat="1" applyFont="1" applyBorder="1" applyAlignment="1" applyProtection="1">
      <alignment horizontal="left" vertical="center" wrapText="1"/>
      <protection locked="0"/>
    </xf>
    <xf numFmtId="3" fontId="12" fillId="0" borderId="101" xfId="0" applyNumberFormat="1" applyFont="1" applyBorder="1" applyAlignment="1" applyProtection="1">
      <alignment horizontal="center" vertical="center"/>
      <protection locked="0"/>
    </xf>
    <xf numFmtId="0" fontId="10" fillId="0" borderId="142" xfId="0" applyFont="1" applyBorder="1" applyAlignment="1" applyProtection="1">
      <alignment horizontal="center" vertical="center" wrapText="1"/>
      <protection locked="0"/>
    </xf>
    <xf numFmtId="0" fontId="10" fillId="0" borderId="141" xfId="0" applyFont="1" applyBorder="1" applyAlignment="1" applyProtection="1">
      <alignment horizontal="center" vertical="center" wrapText="1"/>
      <protection locked="0"/>
    </xf>
    <xf numFmtId="0" fontId="10" fillId="0" borderId="103" xfId="0" applyFont="1" applyBorder="1" applyAlignment="1" applyProtection="1">
      <alignment horizontal="center" vertical="center" wrapText="1"/>
      <protection locked="0"/>
    </xf>
    <xf numFmtId="0" fontId="10" fillId="0" borderId="163" xfId="0" applyFont="1" applyBorder="1" applyAlignment="1" applyProtection="1">
      <alignment horizontal="center" vertical="center" wrapText="1"/>
      <protection locked="0"/>
    </xf>
    <xf numFmtId="0" fontId="10" fillId="0" borderId="164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3" fontId="11" fillId="0" borderId="50" xfId="0" applyNumberFormat="1" applyFont="1" applyBorder="1" applyAlignment="1" applyProtection="1">
      <alignment horizontal="center" vertical="center"/>
      <protection hidden="1"/>
    </xf>
    <xf numFmtId="3" fontId="11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80" xfId="0" applyFont="1" applyBorder="1" applyAlignment="1" applyProtection="1">
      <alignment horizontal="center" vertical="center"/>
      <protection locked="0"/>
    </xf>
    <xf numFmtId="0" fontId="10" fillId="0" borderId="10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4" fillId="0" borderId="316" xfId="0" applyFont="1" applyBorder="1" applyAlignment="1" applyProtection="1">
      <alignment horizontal="left" vertical="center" wrapText="1"/>
      <protection locked="0"/>
    </xf>
    <xf numFmtId="0" fontId="4" fillId="0" borderId="317" xfId="0" applyFont="1" applyBorder="1" applyAlignment="1" applyProtection="1">
      <alignment horizontal="left" vertical="center" wrapText="1"/>
      <protection locked="0"/>
    </xf>
    <xf numFmtId="0" fontId="4" fillId="0" borderId="318" xfId="0" applyFont="1" applyBorder="1" applyAlignment="1" applyProtection="1">
      <alignment horizontal="left" vertical="center" wrapText="1"/>
      <protection locked="0"/>
    </xf>
    <xf numFmtId="3" fontId="12" fillId="0" borderId="317" xfId="0" applyNumberFormat="1" applyFont="1" applyBorder="1" applyAlignment="1" applyProtection="1">
      <alignment horizontal="center" vertical="center" wrapText="1"/>
      <protection locked="0"/>
    </xf>
    <xf numFmtId="3" fontId="12" fillId="0" borderId="318" xfId="0" applyNumberFormat="1" applyFont="1" applyBorder="1" applyAlignment="1" applyProtection="1">
      <alignment horizontal="center" vertical="center" wrapText="1"/>
      <protection locked="0"/>
    </xf>
    <xf numFmtId="3" fontId="12" fillId="0" borderId="319" xfId="0" applyNumberFormat="1" applyFont="1" applyBorder="1" applyAlignment="1" applyProtection="1">
      <alignment horizontal="center" vertical="center" wrapText="1"/>
      <protection locked="0"/>
    </xf>
    <xf numFmtId="3" fontId="12" fillId="0" borderId="320" xfId="0" applyNumberFormat="1" applyFont="1" applyBorder="1" applyAlignment="1" applyProtection="1">
      <alignment horizontal="center" vertical="center" wrapText="1"/>
      <protection locked="0"/>
    </xf>
    <xf numFmtId="0" fontId="10" fillId="0" borderId="277" xfId="0" applyFont="1" applyBorder="1" applyAlignment="1" applyProtection="1">
      <alignment horizontal="center" vertical="center" wrapText="1"/>
      <protection locked="0"/>
    </xf>
    <xf numFmtId="0" fontId="10" fillId="0" borderId="278" xfId="0" applyFont="1" applyBorder="1" applyAlignment="1" applyProtection="1">
      <alignment horizontal="center" vertical="center" wrapText="1"/>
      <protection locked="0"/>
    </xf>
    <xf numFmtId="0" fontId="10" fillId="0" borderId="279" xfId="0" applyFont="1" applyBorder="1" applyAlignment="1" applyProtection="1">
      <alignment horizontal="center" vertical="center" wrapText="1"/>
      <protection locked="0"/>
    </xf>
    <xf numFmtId="0" fontId="10" fillId="0" borderId="303" xfId="0" applyFont="1" applyBorder="1" applyAlignment="1" applyProtection="1">
      <alignment horizontal="center" vertical="center" wrapText="1"/>
      <protection locked="0"/>
    </xf>
    <xf numFmtId="0" fontId="10" fillId="0" borderId="304" xfId="0" applyFont="1" applyBorder="1" applyAlignment="1" applyProtection="1">
      <alignment horizontal="center" vertical="center" wrapText="1"/>
      <protection locked="0"/>
    </xf>
    <xf numFmtId="0" fontId="10" fillId="0" borderId="305" xfId="0" applyFont="1" applyBorder="1" applyAlignment="1" applyProtection="1">
      <alignment horizontal="center" vertical="center" wrapText="1"/>
      <protection locked="0"/>
    </xf>
    <xf numFmtId="0" fontId="22" fillId="0" borderId="223" xfId="0" applyFont="1" applyBorder="1" applyAlignment="1" applyProtection="1">
      <alignment horizontal="center" vertical="center" wrapText="1"/>
      <protection locked="0"/>
    </xf>
    <xf numFmtId="0" fontId="22" fillId="0" borderId="299" xfId="0" applyFont="1" applyBorder="1" applyAlignment="1" applyProtection="1">
      <alignment horizontal="center" vertical="center" wrapText="1"/>
      <protection locked="0"/>
    </xf>
    <xf numFmtId="0" fontId="22" fillId="0" borderId="225" xfId="0" applyFont="1" applyBorder="1" applyAlignment="1" applyProtection="1">
      <alignment horizontal="center" vertical="center" wrapText="1"/>
      <protection locked="0"/>
    </xf>
    <xf numFmtId="0" fontId="4" fillId="0" borderId="306" xfId="0" applyFont="1" applyBorder="1" applyAlignment="1" applyProtection="1">
      <alignment horizontal="left" vertical="center" wrapText="1"/>
      <protection locked="0"/>
    </xf>
    <xf numFmtId="0" fontId="4" fillId="0" borderId="307" xfId="0" applyFont="1" applyBorder="1" applyAlignment="1" applyProtection="1">
      <alignment horizontal="left" vertical="center" wrapText="1"/>
      <protection locked="0"/>
    </xf>
    <xf numFmtId="0" fontId="4" fillId="0" borderId="308" xfId="0" applyFont="1" applyBorder="1" applyAlignment="1" applyProtection="1">
      <alignment horizontal="left" vertical="center" wrapText="1"/>
      <protection locked="0"/>
    </xf>
    <xf numFmtId="3" fontId="12" fillId="0" borderId="307" xfId="0" applyNumberFormat="1" applyFont="1" applyBorder="1" applyAlignment="1" applyProtection="1">
      <alignment horizontal="center" vertical="center" wrapText="1"/>
      <protection locked="0"/>
    </xf>
    <xf numFmtId="3" fontId="12" fillId="0" borderId="308" xfId="0" applyNumberFormat="1" applyFont="1" applyBorder="1" applyAlignment="1" applyProtection="1">
      <alignment horizontal="center" vertical="center" wrapText="1"/>
      <protection locked="0"/>
    </xf>
    <xf numFmtId="3" fontId="12" fillId="0" borderId="309" xfId="0" applyNumberFormat="1" applyFont="1" applyBorder="1" applyAlignment="1" applyProtection="1">
      <alignment horizontal="center" vertical="center" wrapText="1"/>
      <protection locked="0"/>
    </xf>
    <xf numFmtId="3" fontId="12" fillId="0" borderId="310" xfId="0" applyNumberFormat="1" applyFont="1" applyBorder="1" applyAlignment="1" applyProtection="1">
      <alignment horizontal="center" vertical="center" wrapText="1"/>
      <protection locked="0"/>
    </xf>
    <xf numFmtId="0" fontId="4" fillId="0" borderId="311" xfId="0" applyFont="1" applyBorder="1" applyAlignment="1" applyProtection="1">
      <alignment horizontal="left" vertical="center" wrapText="1"/>
      <protection locked="0"/>
    </xf>
    <xf numFmtId="0" fontId="4" fillId="0" borderId="312" xfId="0" applyFont="1" applyBorder="1" applyAlignment="1" applyProtection="1">
      <alignment horizontal="left" vertical="center" wrapText="1"/>
      <protection locked="0"/>
    </xf>
    <xf numFmtId="0" fontId="4" fillId="0" borderId="313" xfId="0" applyFont="1" applyBorder="1" applyAlignment="1" applyProtection="1">
      <alignment horizontal="left" vertical="center" wrapText="1"/>
      <protection locked="0"/>
    </xf>
    <xf numFmtId="3" fontId="12" fillId="0" borderId="312" xfId="0" applyNumberFormat="1" applyFont="1" applyBorder="1" applyAlignment="1" applyProtection="1">
      <alignment horizontal="center" vertical="center" wrapText="1"/>
      <protection locked="0"/>
    </xf>
    <xf numFmtId="3" fontId="12" fillId="0" borderId="313" xfId="0" applyNumberFormat="1" applyFont="1" applyBorder="1" applyAlignment="1" applyProtection="1">
      <alignment horizontal="center" vertical="center" wrapText="1"/>
      <protection locked="0"/>
    </xf>
    <xf numFmtId="3" fontId="12" fillId="0" borderId="314" xfId="0" applyNumberFormat="1" applyFont="1" applyBorder="1" applyAlignment="1" applyProtection="1">
      <alignment horizontal="center" vertical="center" wrapText="1"/>
      <protection locked="0"/>
    </xf>
    <xf numFmtId="3" fontId="12" fillId="0" borderId="315" xfId="0" applyNumberFormat="1" applyFont="1" applyBorder="1" applyAlignment="1" applyProtection="1">
      <alignment horizontal="center" vertical="center" wrapText="1"/>
      <protection locked="0"/>
    </xf>
    <xf numFmtId="0" fontId="22" fillId="0" borderId="245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0" fillId="0" borderId="321" xfId="0" applyBorder="1"/>
    <xf numFmtId="43" fontId="37" fillId="2" borderId="169" xfId="1" applyFont="1" applyFill="1" applyBorder="1"/>
    <xf numFmtId="0" fontId="0" fillId="0" borderId="169" xfId="0" applyBorder="1" applyAlignment="1">
      <alignment horizontal="center"/>
    </xf>
    <xf numFmtId="0" fontId="0" fillId="0" borderId="250" xfId="0" applyBorder="1"/>
    <xf numFmtId="0" fontId="37" fillId="2" borderId="18" xfId="0" applyFont="1" applyFill="1" applyBorder="1"/>
    <xf numFmtId="43" fontId="37" fillId="2" borderId="18" xfId="1" applyFont="1" applyFill="1" applyBorder="1"/>
    <xf numFmtId="0" fontId="37" fillId="2" borderId="18" xfId="0" applyFont="1" applyFill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vertical="center"/>
    </xf>
    <xf numFmtId="0" fontId="0" fillId="0" borderId="18" xfId="0" applyBorder="1" applyAlignment="1">
      <alignment wrapText="1"/>
    </xf>
    <xf numFmtId="0" fontId="22" fillId="0" borderId="0" xfId="0" applyFont="1" applyBorder="1" applyAlignment="1" applyProtection="1">
      <alignment horizontal="left" vertical="top" wrapText="1"/>
      <protection locked="0"/>
    </xf>
  </cellXfs>
  <cellStyles count="3">
    <cellStyle name="Čiarka" xfId="1" builtinId="3"/>
    <cellStyle name="Normálna" xfId="0" builtinId="0"/>
    <cellStyle name="Percentá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58</xdr:row>
      <xdr:rowOff>51289</xdr:rowOff>
    </xdr:from>
    <xdr:to>
      <xdr:col>0</xdr:col>
      <xdr:colOff>264503</xdr:colOff>
      <xdr:row>58</xdr:row>
      <xdr:rowOff>241790</xdr:rowOff>
    </xdr:to>
    <xdr:sp macro="" textlink="">
      <xdr:nvSpPr>
        <xdr:cNvPr id="50" name="TextovéPole 5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65943" y="44009164"/>
          <a:ext cx="198560" cy="19050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sk-SK">
              <a:solidFill>
                <a:schemeClr val="accent1">
                  <a:lumMod val="75000"/>
                </a:schemeClr>
              </a:solidFill>
            </a:rPr>
            <a:t>x</a:t>
          </a:r>
        </a:p>
      </xdr:txBody>
    </xdr:sp>
    <xdr:clientData/>
  </xdr:twoCellAnchor>
  <xdr:twoCellAnchor>
    <xdr:from>
      <xdr:col>0</xdr:col>
      <xdr:colOff>63012</xdr:colOff>
      <xdr:row>60</xdr:row>
      <xdr:rowOff>33715</xdr:rowOff>
    </xdr:from>
    <xdr:to>
      <xdr:col>0</xdr:col>
      <xdr:colOff>261572</xdr:colOff>
      <xdr:row>60</xdr:row>
      <xdr:rowOff>224216</xdr:rowOff>
    </xdr:to>
    <xdr:sp macro="" textlink="">
      <xdr:nvSpPr>
        <xdr:cNvPr id="52" name="TextovéPole 5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63012" y="45934690"/>
          <a:ext cx="198560" cy="19050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sk-SK">
              <a:solidFill>
                <a:schemeClr val="accent1">
                  <a:lumMod val="75000"/>
                </a:schemeClr>
              </a:solidFill>
            </a:rPr>
            <a:t>x</a:t>
          </a:r>
        </a:p>
      </xdr:txBody>
    </xdr:sp>
    <xdr:clientData/>
  </xdr:twoCellAnchor>
  <xdr:twoCellAnchor>
    <xdr:from>
      <xdr:col>2</xdr:col>
      <xdr:colOff>0</xdr:colOff>
      <xdr:row>25</xdr:row>
      <xdr:rowOff>1</xdr:rowOff>
    </xdr:from>
    <xdr:to>
      <xdr:col>2</xdr:col>
      <xdr:colOff>200025</xdr:colOff>
      <xdr:row>25</xdr:row>
      <xdr:rowOff>196103</xdr:rowOff>
    </xdr:to>
    <xdr:sp macro="" textlink="">
      <xdr:nvSpPr>
        <xdr:cNvPr id="16" name="TextovéPole 1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187824" y="8908677"/>
          <a:ext cx="200025" cy="19610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sk-SK">
              <a:solidFill>
                <a:schemeClr val="accent1">
                  <a:lumMod val="75000"/>
                </a:schemeClr>
              </a:solidFill>
            </a:rPr>
            <a:t>x</a:t>
          </a:r>
        </a:p>
      </xdr:txBody>
    </xdr:sp>
    <xdr:clientData/>
  </xdr:twoCellAnchor>
  <xdr:twoCellAnchor>
    <xdr:from>
      <xdr:col>4</xdr:col>
      <xdr:colOff>0</xdr:colOff>
      <xdr:row>25</xdr:row>
      <xdr:rowOff>1</xdr:rowOff>
    </xdr:from>
    <xdr:to>
      <xdr:col>4</xdr:col>
      <xdr:colOff>200025</xdr:colOff>
      <xdr:row>25</xdr:row>
      <xdr:rowOff>196103</xdr:rowOff>
    </xdr:to>
    <xdr:sp macro="" textlink="">
      <xdr:nvSpPr>
        <xdr:cNvPr id="17" name="TextovéPole 1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482103" y="8908677"/>
          <a:ext cx="200025" cy="19610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endParaRPr lang="sk-SK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8</xdr:col>
      <xdr:colOff>499234</xdr:colOff>
      <xdr:row>555</xdr:row>
      <xdr:rowOff>4571429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8635983"/>
          <a:ext cx="5314286" cy="4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29"/>
  <sheetViews>
    <sheetView showGridLines="0" tabSelected="1" showWhiteSpace="0" zoomScale="115" zoomScaleNormal="115" zoomScaleSheetLayoutView="145" workbookViewId="0">
      <selection activeCell="I552" sqref="I552:J552"/>
    </sheetView>
  </sheetViews>
  <sheetFormatPr defaultColWidth="9.140625" defaultRowHeight="14.25" x14ac:dyDescent="0.2"/>
  <cols>
    <col min="1" max="2" width="8.7109375" style="1" customWidth="1"/>
    <col min="3" max="3" width="9.5703125" style="1" customWidth="1"/>
    <col min="4" max="4" width="9.28515625" style="1" customWidth="1"/>
    <col min="5" max="5" width="8.7109375" style="1" customWidth="1"/>
    <col min="6" max="6" width="8.85546875" style="1" customWidth="1"/>
    <col min="7" max="7" width="9.85546875" style="1" customWidth="1"/>
    <col min="8" max="8" width="8.7109375" style="1" customWidth="1"/>
    <col min="9" max="9" width="10.140625" style="1" customWidth="1"/>
    <col min="10" max="10" width="9.5703125" style="1" bestFit="1" customWidth="1"/>
    <col min="11" max="12" width="9.7109375" style="1" hidden="1" customWidth="1"/>
    <col min="13" max="13" width="9.140625" style="1" hidden="1" customWidth="1"/>
    <col min="14" max="14" width="14" style="1" hidden="1" customWidth="1"/>
    <col min="15" max="15" width="10.85546875" style="1" hidden="1" customWidth="1"/>
    <col min="16" max="16" width="11.42578125" style="1" hidden="1" customWidth="1"/>
    <col min="17" max="18" width="9.140625" style="1"/>
    <col min="19" max="20" width="10.85546875" style="1" bestFit="1" customWidth="1"/>
    <col min="21" max="16384" width="9.140625" style="1"/>
  </cols>
  <sheetData>
    <row r="1" spans="1:10" x14ac:dyDescent="0.2">
      <c r="A1" s="1124"/>
      <c r="B1" s="1124"/>
      <c r="C1" s="1124"/>
      <c r="D1" s="1124"/>
      <c r="E1" s="1124"/>
      <c r="F1" s="1124"/>
      <c r="G1" s="1124"/>
      <c r="H1" s="1124"/>
      <c r="I1" s="1124"/>
      <c r="J1" s="1124"/>
    </row>
    <row r="2" spans="1:10" x14ac:dyDescent="0.2">
      <c r="A2" s="1137"/>
      <c r="B2" s="1137"/>
      <c r="C2" s="1137"/>
      <c r="D2" s="1137"/>
      <c r="E2" s="1137"/>
      <c r="F2" s="1137"/>
      <c r="G2" s="1137"/>
      <c r="H2" s="1137"/>
      <c r="I2" s="1137"/>
      <c r="J2" s="1137"/>
    </row>
    <row r="3" spans="1:10" ht="15.75" x14ac:dyDescent="0.2">
      <c r="A3" s="97" t="s">
        <v>0</v>
      </c>
      <c r="B3" s="1128" t="s">
        <v>1</v>
      </c>
      <c r="C3" s="1128"/>
      <c r="D3" s="1128"/>
      <c r="E3" s="1128"/>
      <c r="F3" s="1128"/>
      <c r="G3" s="1128"/>
      <c r="H3" s="1128"/>
      <c r="I3" s="1128"/>
      <c r="J3" s="1128"/>
    </row>
    <row r="4" spans="1:10" x14ac:dyDescent="0.2">
      <c r="A4" s="1138"/>
      <c r="B4" s="1138"/>
      <c r="C4" s="1138"/>
      <c r="D4" s="1138"/>
      <c r="E4" s="1138"/>
      <c r="F4" s="1138"/>
      <c r="G4" s="1138"/>
      <c r="H4" s="1138"/>
      <c r="I4" s="1138"/>
      <c r="J4" s="1138"/>
    </row>
    <row r="5" spans="1:10" x14ac:dyDescent="0.2">
      <c r="A5" s="2" t="s">
        <v>2</v>
      </c>
      <c r="B5" s="439" t="s">
        <v>3</v>
      </c>
      <c r="C5" s="439"/>
      <c r="D5" s="439"/>
      <c r="E5" s="439"/>
      <c r="F5" s="1134" t="s">
        <v>558</v>
      </c>
      <c r="G5" s="1134"/>
      <c r="H5" s="1134"/>
      <c r="I5" s="1134"/>
      <c r="J5" s="1134"/>
    </row>
    <row r="6" spans="1:10" x14ac:dyDescent="0.2">
      <c r="A6" s="3" t="s">
        <v>4</v>
      </c>
      <c r="B6" s="1135" t="s">
        <v>5</v>
      </c>
      <c r="C6" s="1135"/>
      <c r="D6" s="1135"/>
      <c r="E6" s="1135"/>
      <c r="F6" s="1136" t="s">
        <v>521</v>
      </c>
      <c r="G6" s="1136"/>
      <c r="H6" s="1136"/>
      <c r="I6" s="1136"/>
      <c r="J6" s="1136"/>
    </row>
    <row r="7" spans="1:10" x14ac:dyDescent="0.2">
      <c r="A7" s="2"/>
      <c r="B7" s="1135" t="s">
        <v>6</v>
      </c>
      <c r="C7" s="1135"/>
      <c r="D7" s="1135"/>
      <c r="E7" s="1135"/>
      <c r="F7" s="1135"/>
      <c r="G7" s="1135"/>
      <c r="H7" s="1135"/>
      <c r="I7" s="1135"/>
      <c r="J7" s="1135"/>
    </row>
    <row r="8" spans="1:10" x14ac:dyDescent="0.2">
      <c r="A8" s="2"/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2">
      <c r="A9" s="1133" t="s">
        <v>522</v>
      </c>
      <c r="B9" s="1133"/>
      <c r="C9" s="1133"/>
      <c r="D9" s="1133"/>
      <c r="E9" s="1133"/>
      <c r="F9" s="1133"/>
      <c r="G9" s="1133"/>
      <c r="H9" s="1133"/>
      <c r="I9" s="1133"/>
      <c r="J9" s="1133"/>
    </row>
    <row r="10" spans="1:10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x14ac:dyDescent="0.2">
      <c r="A11" s="98" t="s">
        <v>7</v>
      </c>
      <c r="B11" s="466" t="s">
        <v>8</v>
      </c>
      <c r="C11" s="466"/>
      <c r="D11" s="466"/>
      <c r="E11" s="466"/>
      <c r="F11" s="466"/>
      <c r="G11" s="466"/>
      <c r="H11" s="466"/>
      <c r="I11" s="466"/>
      <c r="J11" s="466"/>
    </row>
    <row r="12" spans="1:10" x14ac:dyDescent="0.2">
      <c r="A12" s="3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1129" t="s">
        <v>661</v>
      </c>
      <c r="B13" s="1085"/>
      <c r="C13" s="1085"/>
      <c r="D13" s="1085"/>
      <c r="E13" s="1085"/>
      <c r="F13" s="1085"/>
      <c r="G13" s="1085"/>
      <c r="H13" s="1085"/>
      <c r="I13" s="1085"/>
      <c r="J13" s="1085"/>
    </row>
    <row r="14" spans="1:10" x14ac:dyDescent="0.2">
      <c r="A14" s="1124"/>
      <c r="B14" s="1124"/>
      <c r="C14" s="1124"/>
      <c r="D14" s="1124"/>
      <c r="E14" s="1124"/>
      <c r="F14" s="1124"/>
      <c r="G14" s="1124"/>
      <c r="H14" s="1124"/>
      <c r="I14" s="1124"/>
      <c r="J14" s="1124"/>
    </row>
    <row r="15" spans="1:10" x14ac:dyDescent="0.2">
      <c r="A15" s="2" t="s">
        <v>559</v>
      </c>
      <c r="B15" s="466" t="s">
        <v>523</v>
      </c>
      <c r="C15" s="466"/>
      <c r="D15" s="466"/>
      <c r="E15" s="466"/>
      <c r="F15" s="466"/>
      <c r="G15" s="466"/>
      <c r="H15" s="466"/>
      <c r="I15" s="466"/>
      <c r="J15" s="466"/>
    </row>
    <row r="16" spans="1:10" ht="150" customHeight="1" x14ac:dyDescent="0.2">
      <c r="A16" s="1130" t="s">
        <v>662</v>
      </c>
      <c r="B16" s="1131"/>
      <c r="C16" s="1131"/>
      <c r="D16" s="1131"/>
      <c r="E16" s="1131"/>
      <c r="F16" s="1131"/>
      <c r="G16" s="1131"/>
      <c r="H16" s="1131"/>
      <c r="I16" s="1131"/>
      <c r="J16" s="1131"/>
    </row>
    <row r="17" spans="1:10" x14ac:dyDescent="0.2">
      <c r="A17" s="2" t="s">
        <v>9</v>
      </c>
      <c r="B17" s="439" t="s">
        <v>502</v>
      </c>
      <c r="C17" s="439"/>
      <c r="D17" s="439"/>
      <c r="E17" s="439"/>
      <c r="F17" s="439"/>
      <c r="G17" s="439"/>
      <c r="H17" s="439"/>
      <c r="I17" s="439"/>
      <c r="J17" s="439"/>
    </row>
    <row r="18" spans="1:10" ht="15" thickBot="1" x14ac:dyDescent="0.25">
      <c r="A18" s="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45" customHeight="1" thickTop="1" thickBot="1" x14ac:dyDescent="0.25">
      <c r="A19" s="1142" t="s">
        <v>10</v>
      </c>
      <c r="B19" s="1121"/>
      <c r="C19" s="1121"/>
      <c r="D19" s="1143"/>
      <c r="E19" s="1117" t="s">
        <v>11</v>
      </c>
      <c r="F19" s="1118"/>
      <c r="G19" s="1119"/>
      <c r="H19" s="1120" t="s">
        <v>404</v>
      </c>
      <c r="I19" s="1121"/>
      <c r="J19" s="1122"/>
    </row>
    <row r="20" spans="1:10" ht="60" customHeight="1" x14ac:dyDescent="0.2">
      <c r="A20" s="323" t="s">
        <v>13</v>
      </c>
      <c r="B20" s="1139"/>
      <c r="C20" s="1139"/>
      <c r="D20" s="1140"/>
      <c r="E20" s="450">
        <v>221</v>
      </c>
      <c r="F20" s="450"/>
      <c r="G20" s="451"/>
      <c r="H20" s="565">
        <v>196</v>
      </c>
      <c r="I20" s="563"/>
      <c r="J20" s="1123"/>
    </row>
    <row r="21" spans="1:10" ht="72.75" customHeight="1" x14ac:dyDescent="0.2">
      <c r="A21" s="442" t="s">
        <v>406</v>
      </c>
      <c r="B21" s="496"/>
      <c r="C21" s="496"/>
      <c r="D21" s="1141"/>
      <c r="E21" s="290">
        <v>229</v>
      </c>
      <c r="F21" s="290"/>
      <c r="G21" s="846"/>
      <c r="H21" s="527">
        <v>194</v>
      </c>
      <c r="I21" s="528"/>
      <c r="J21" s="1132"/>
    </row>
    <row r="22" spans="1:10" ht="72.75" customHeight="1" thickBot="1" x14ac:dyDescent="0.25">
      <c r="A22" s="1125" t="s">
        <v>405</v>
      </c>
      <c r="B22" s="1126"/>
      <c r="C22" s="1126"/>
      <c r="D22" s="1127"/>
      <c r="E22" s="1116">
        <v>14</v>
      </c>
      <c r="F22" s="1116"/>
      <c r="G22" s="346"/>
      <c r="H22" s="926">
        <v>13</v>
      </c>
      <c r="I22" s="924"/>
      <c r="J22" s="927"/>
    </row>
    <row r="23" spans="1:10" ht="15" thickTop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29.25" customHeight="1" x14ac:dyDescent="0.2">
      <c r="A24" s="97" t="s">
        <v>14</v>
      </c>
      <c r="B24" s="1128" t="s">
        <v>15</v>
      </c>
      <c r="C24" s="1128"/>
      <c r="D24" s="1128"/>
      <c r="E24" s="1128"/>
      <c r="F24" s="1128"/>
      <c r="G24" s="1128"/>
      <c r="H24" s="1128"/>
      <c r="I24" s="1128"/>
      <c r="J24" s="1128"/>
    </row>
    <row r="25" spans="1:10" ht="22.9" customHeight="1" x14ac:dyDescent="0.2">
      <c r="A25" s="2" t="s">
        <v>16</v>
      </c>
      <c r="B25" s="304" t="s">
        <v>504</v>
      </c>
      <c r="C25" s="304"/>
      <c r="D25" s="304"/>
      <c r="E25" s="304"/>
      <c r="F25" s="304"/>
      <c r="G25" s="304"/>
      <c r="H25" s="304"/>
      <c r="I25" s="304"/>
      <c r="J25" s="304"/>
    </row>
    <row r="26" spans="1:10" ht="18.600000000000001" customHeight="1" x14ac:dyDescent="0.2">
      <c r="A26" s="3"/>
      <c r="B26" s="37" t="s">
        <v>402</v>
      </c>
      <c r="C26" s="5"/>
      <c r="D26" s="37" t="s">
        <v>403</v>
      </c>
      <c r="E26" s="5"/>
      <c r="F26" s="3"/>
      <c r="G26" s="3"/>
      <c r="H26" s="3"/>
      <c r="I26" s="3"/>
      <c r="J26" s="3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">
      <c r="A28" s="2" t="s">
        <v>17</v>
      </c>
      <c r="B28" s="304" t="s">
        <v>503</v>
      </c>
      <c r="C28" s="304"/>
      <c r="D28" s="304"/>
      <c r="E28" s="304"/>
      <c r="F28" s="304"/>
      <c r="G28" s="304"/>
      <c r="H28" s="304"/>
      <c r="I28" s="304"/>
      <c r="J28" s="304"/>
    </row>
    <row r="29" spans="1:10" s="12" customFormat="1" ht="33.75" customHeight="1" x14ac:dyDescent="0.2">
      <c r="A29" s="305" t="s">
        <v>407</v>
      </c>
      <c r="B29" s="305"/>
      <c r="C29" s="305"/>
      <c r="D29" s="305"/>
      <c r="E29" s="305"/>
      <c r="F29" s="305"/>
      <c r="G29" s="305"/>
      <c r="H29" s="305"/>
      <c r="I29" s="305"/>
      <c r="J29" s="305"/>
    </row>
    <row r="30" spans="1:10" s="12" customFormat="1" ht="39" customHeight="1" x14ac:dyDescent="0.2">
      <c r="A30" s="6" t="s">
        <v>18</v>
      </c>
      <c r="B30" s="304" t="s">
        <v>505</v>
      </c>
      <c r="C30" s="304"/>
      <c r="D30" s="304"/>
      <c r="E30" s="304"/>
      <c r="F30" s="304"/>
      <c r="G30" s="304"/>
      <c r="H30" s="304"/>
      <c r="I30" s="304"/>
      <c r="J30" s="304"/>
    </row>
    <row r="31" spans="1:10" s="12" customFormat="1" ht="19.5" customHeight="1" x14ac:dyDescent="0.2">
      <c r="A31" s="1112" t="s">
        <v>524</v>
      </c>
      <c r="B31" s="1113"/>
      <c r="C31" s="1113"/>
      <c r="D31" s="1113"/>
      <c r="E31" s="1113"/>
      <c r="F31" s="1113"/>
      <c r="G31" s="1113"/>
      <c r="H31" s="1113"/>
      <c r="I31" s="1113"/>
      <c r="J31" s="1113"/>
    </row>
    <row r="32" spans="1:10" s="12" customFormat="1" x14ac:dyDescent="0.2">
      <c r="A32" s="7"/>
      <c r="B32" s="7"/>
      <c r="C32" s="7"/>
      <c r="D32" s="7"/>
      <c r="E32" s="7"/>
      <c r="F32" s="7"/>
      <c r="G32" s="8"/>
      <c r="H32" s="8"/>
      <c r="I32" s="8"/>
      <c r="J32" s="8"/>
    </row>
    <row r="33" spans="1:10" s="12" customFormat="1" ht="29.25" customHeight="1" thickBot="1" x14ac:dyDescent="0.25">
      <c r="A33" s="99" t="s">
        <v>561</v>
      </c>
      <c r="B33" s="466" t="s">
        <v>525</v>
      </c>
      <c r="C33" s="1085"/>
      <c r="D33" s="1085"/>
      <c r="E33" s="1085"/>
      <c r="F33" s="1085"/>
      <c r="G33" s="1085"/>
      <c r="H33" s="1085"/>
      <c r="I33" s="1085"/>
      <c r="J33" s="1085"/>
    </row>
    <row r="34" spans="1:10" s="12" customFormat="1" ht="34.5" customHeight="1" thickBot="1" x14ac:dyDescent="0.25">
      <c r="A34" s="601" t="s">
        <v>408</v>
      </c>
      <c r="B34" s="601"/>
      <c r="C34" s="601"/>
      <c r="D34" s="601"/>
      <c r="E34" s="601" t="s">
        <v>19</v>
      </c>
      <c r="F34" s="601"/>
      <c r="G34" s="1114"/>
      <c r="H34" s="294" t="s">
        <v>409</v>
      </c>
      <c r="I34" s="601"/>
      <c r="J34" s="601"/>
    </row>
    <row r="35" spans="1:10" s="12" customFormat="1" x14ac:dyDescent="0.2">
      <c r="A35" s="602" t="s">
        <v>20</v>
      </c>
      <c r="B35" s="602"/>
      <c r="C35" s="602"/>
      <c r="D35" s="603"/>
      <c r="E35" s="1115" t="s">
        <v>411</v>
      </c>
      <c r="F35" s="1115"/>
      <c r="G35" s="1115"/>
      <c r="H35" s="317"/>
      <c r="I35" s="316"/>
      <c r="J35" s="316"/>
    </row>
    <row r="36" spans="1:10" s="12" customFormat="1" x14ac:dyDescent="0.2">
      <c r="A36" s="599" t="s">
        <v>21</v>
      </c>
      <c r="B36" s="599"/>
      <c r="C36" s="599"/>
      <c r="D36" s="600"/>
      <c r="E36" s="604" t="s">
        <v>411</v>
      </c>
      <c r="F36" s="604"/>
      <c r="G36" s="604"/>
      <c r="H36" s="225" t="s">
        <v>571</v>
      </c>
      <c r="I36" s="290"/>
      <c r="J36" s="290"/>
    </row>
    <row r="37" spans="1:10" s="12" customFormat="1" x14ac:dyDescent="0.2">
      <c r="A37" s="599" t="s">
        <v>22</v>
      </c>
      <c r="B37" s="599"/>
      <c r="C37" s="599"/>
      <c r="D37" s="600"/>
      <c r="E37" s="604" t="s">
        <v>411</v>
      </c>
      <c r="F37" s="604"/>
      <c r="G37" s="604"/>
      <c r="H37" s="527" t="s">
        <v>571</v>
      </c>
      <c r="I37" s="528"/>
      <c r="J37" s="605"/>
    </row>
    <row r="38" spans="1:10" s="12" customFormat="1" x14ac:dyDescent="0.2">
      <c r="A38" s="599" t="s">
        <v>23</v>
      </c>
      <c r="B38" s="599"/>
      <c r="C38" s="599"/>
      <c r="D38" s="600"/>
      <c r="E38" s="604" t="s">
        <v>412</v>
      </c>
      <c r="F38" s="604"/>
      <c r="G38" s="604"/>
      <c r="H38" s="527"/>
      <c r="I38" s="528"/>
      <c r="J38" s="605"/>
    </row>
    <row r="39" spans="1:10" s="12" customFormat="1" x14ac:dyDescent="0.2">
      <c r="A39" s="599" t="s">
        <v>24</v>
      </c>
      <c r="B39" s="599"/>
      <c r="C39" s="599"/>
      <c r="D39" s="600"/>
      <c r="E39" s="604" t="s">
        <v>411</v>
      </c>
      <c r="F39" s="604"/>
      <c r="G39" s="604"/>
      <c r="H39" s="527"/>
      <c r="I39" s="528"/>
      <c r="J39" s="605"/>
    </row>
    <row r="40" spans="1:10" s="12" customFormat="1" x14ac:dyDescent="0.2">
      <c r="A40" s="599" t="s">
        <v>25</v>
      </c>
      <c r="B40" s="599"/>
      <c r="C40" s="599"/>
      <c r="D40" s="600"/>
      <c r="E40" s="604" t="s">
        <v>77</v>
      </c>
      <c r="F40" s="604"/>
      <c r="G40" s="604"/>
      <c r="H40" s="527"/>
      <c r="I40" s="528"/>
      <c r="J40" s="605"/>
    </row>
    <row r="41" spans="1:10" s="12" customFormat="1" x14ac:dyDescent="0.2">
      <c r="A41" s="599" t="s">
        <v>26</v>
      </c>
      <c r="B41" s="599"/>
      <c r="C41" s="599"/>
      <c r="D41" s="600"/>
      <c r="E41" s="604" t="s">
        <v>77</v>
      </c>
      <c r="F41" s="604"/>
      <c r="G41" s="604"/>
      <c r="H41" s="527"/>
      <c r="I41" s="528"/>
      <c r="J41" s="605"/>
    </row>
    <row r="42" spans="1:10" s="12" customFormat="1" x14ac:dyDescent="0.2">
      <c r="A42" s="599" t="s">
        <v>27</v>
      </c>
      <c r="B42" s="599"/>
      <c r="C42" s="599"/>
      <c r="D42" s="600"/>
      <c r="E42" s="604" t="s">
        <v>77</v>
      </c>
      <c r="F42" s="604"/>
      <c r="G42" s="604"/>
      <c r="H42" s="527"/>
      <c r="I42" s="528"/>
      <c r="J42" s="605"/>
    </row>
    <row r="43" spans="1:10" s="12" customFormat="1" x14ac:dyDescent="0.2">
      <c r="A43" s="599" t="s">
        <v>28</v>
      </c>
      <c r="B43" s="599"/>
      <c r="C43" s="599"/>
      <c r="D43" s="600"/>
      <c r="E43" s="604" t="s">
        <v>77</v>
      </c>
      <c r="F43" s="604"/>
      <c r="G43" s="604"/>
      <c r="H43" s="527"/>
      <c r="I43" s="528"/>
      <c r="J43" s="605"/>
    </row>
    <row r="44" spans="1:10" s="12" customFormat="1" ht="27" customHeight="1" x14ac:dyDescent="0.2">
      <c r="A44" s="599" t="s">
        <v>410</v>
      </c>
      <c r="B44" s="599"/>
      <c r="C44" s="599"/>
      <c r="D44" s="600"/>
      <c r="E44" s="604" t="s">
        <v>411</v>
      </c>
      <c r="F44" s="604"/>
      <c r="G44" s="604"/>
      <c r="H44" s="527"/>
      <c r="I44" s="528"/>
      <c r="J44" s="605"/>
    </row>
    <row r="45" spans="1:10" s="12" customFormat="1" ht="15" thickBot="1" x14ac:dyDescent="0.25">
      <c r="A45" s="1109" t="s">
        <v>29</v>
      </c>
      <c r="B45" s="1109"/>
      <c r="C45" s="1109"/>
      <c r="D45" s="1110"/>
      <c r="E45" s="1111" t="s">
        <v>77</v>
      </c>
      <c r="F45" s="1111"/>
      <c r="G45" s="1111"/>
      <c r="H45" s="1004"/>
      <c r="I45" s="298"/>
      <c r="J45" s="1005"/>
    </row>
    <row r="46" spans="1:10" s="12" customFormat="1" x14ac:dyDescent="0.2">
      <c r="A46" s="9"/>
      <c r="B46" s="9"/>
      <c r="C46" s="9"/>
      <c r="D46" s="9"/>
      <c r="E46" s="139"/>
      <c r="F46" s="139"/>
      <c r="G46" s="139"/>
      <c r="H46" s="8"/>
      <c r="I46" s="8"/>
      <c r="J46" s="8"/>
    </row>
    <row r="47" spans="1:10" s="12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s="12" customFormat="1" ht="15" customHeight="1" x14ac:dyDescent="0.2">
      <c r="A48" s="10" t="s">
        <v>35</v>
      </c>
      <c r="B48" s="466" t="s">
        <v>506</v>
      </c>
      <c r="C48" s="466"/>
      <c r="D48" s="466"/>
      <c r="E48" s="466"/>
      <c r="F48" s="466"/>
      <c r="G48" s="466"/>
      <c r="H48" s="466"/>
      <c r="I48" s="466"/>
      <c r="J48" s="466"/>
    </row>
    <row r="49" spans="1:10" s="12" customFormat="1" x14ac:dyDescent="0.2">
      <c r="A49" s="1106" t="s">
        <v>30</v>
      </c>
      <c r="B49" s="1106"/>
      <c r="C49" s="1106"/>
      <c r="D49" s="1106"/>
      <c r="E49" s="1106"/>
      <c r="F49" s="1106"/>
      <c r="G49" s="1106"/>
      <c r="H49" s="1106"/>
      <c r="I49" s="1106"/>
      <c r="J49" s="1106"/>
    </row>
    <row r="50" spans="1:10" s="12" customFormat="1" x14ac:dyDescent="0.2">
      <c r="A50" s="1106"/>
      <c r="B50" s="1106"/>
      <c r="C50" s="1106"/>
      <c r="D50" s="1106"/>
      <c r="E50" s="1106"/>
      <c r="F50" s="1106"/>
      <c r="G50" s="1106"/>
      <c r="H50" s="1106"/>
      <c r="I50" s="1106"/>
      <c r="J50" s="1106"/>
    </row>
    <row r="51" spans="1:10" s="12" customFormat="1" ht="15" thickBot="1" x14ac:dyDescent="0.25">
      <c r="B51" s="13"/>
      <c r="C51" s="13"/>
      <c r="D51" s="13"/>
      <c r="E51" s="13"/>
      <c r="F51" s="13"/>
      <c r="G51" s="13"/>
      <c r="H51" s="13"/>
      <c r="I51" s="13"/>
      <c r="J51" s="13"/>
    </row>
    <row r="52" spans="1:10" s="12" customFormat="1" ht="15.75" thickTop="1" thickBot="1" x14ac:dyDescent="0.25">
      <c r="A52" s="1042" t="s">
        <v>31</v>
      </c>
      <c r="B52" s="1043"/>
      <c r="C52" s="1043"/>
      <c r="D52" s="1099" t="s">
        <v>32</v>
      </c>
      <c r="E52" s="1100"/>
      <c r="F52" s="1043" t="s">
        <v>33</v>
      </c>
      <c r="G52" s="1043"/>
      <c r="H52" s="1101" t="s">
        <v>34</v>
      </c>
      <c r="I52" s="1043"/>
      <c r="J52" s="1102"/>
    </row>
    <row r="53" spans="1:10" s="12" customFormat="1" ht="15" thickTop="1" x14ac:dyDescent="0.2">
      <c r="A53" s="1107" t="s">
        <v>526</v>
      </c>
      <c r="B53" s="1108"/>
      <c r="C53" s="1108"/>
      <c r="D53" s="606">
        <v>4</v>
      </c>
      <c r="E53" s="607"/>
      <c r="F53" s="1103" t="s">
        <v>527</v>
      </c>
      <c r="G53" s="1103"/>
      <c r="H53" s="607" t="s">
        <v>528</v>
      </c>
      <c r="I53" s="1104"/>
      <c r="J53" s="1105"/>
    </row>
    <row r="54" spans="1:10" s="12" customFormat="1" x14ac:dyDescent="0.2">
      <c r="A54" s="597" t="s">
        <v>58</v>
      </c>
      <c r="B54" s="598"/>
      <c r="C54" s="598"/>
      <c r="D54" s="591" t="s">
        <v>572</v>
      </c>
      <c r="E54" s="592"/>
      <c r="F54" s="591" t="s">
        <v>531</v>
      </c>
      <c r="G54" s="591"/>
      <c r="H54" s="594" t="s">
        <v>528</v>
      </c>
      <c r="I54" s="595"/>
      <c r="J54" s="596"/>
    </row>
    <row r="55" spans="1:10" s="12" customFormat="1" x14ac:dyDescent="0.2">
      <c r="A55" s="608" t="s">
        <v>529</v>
      </c>
      <c r="B55" s="609"/>
      <c r="C55" s="609"/>
      <c r="D55" s="591" t="s">
        <v>615</v>
      </c>
      <c r="E55" s="592"/>
      <c r="F55" s="593" t="s">
        <v>530</v>
      </c>
      <c r="G55" s="593"/>
      <c r="H55" s="594" t="s">
        <v>528</v>
      </c>
      <c r="I55" s="595"/>
      <c r="J55" s="596"/>
    </row>
    <row r="56" spans="1:10" s="12" customFormat="1" x14ac:dyDescent="0.2">
      <c r="A56" s="597" t="s">
        <v>532</v>
      </c>
      <c r="B56" s="598"/>
      <c r="C56" s="598"/>
      <c r="D56" s="591" t="s">
        <v>660</v>
      </c>
      <c r="E56" s="592"/>
      <c r="F56" s="591" t="s">
        <v>659</v>
      </c>
      <c r="G56" s="591"/>
      <c r="H56" s="594" t="s">
        <v>528</v>
      </c>
      <c r="I56" s="595"/>
      <c r="J56" s="596"/>
    </row>
    <row r="57" spans="1:10" s="12" customFormat="1" ht="15" thickBot="1" x14ac:dyDescent="0.25">
      <c r="A57" s="637" t="s">
        <v>562</v>
      </c>
      <c r="B57" s="638"/>
      <c r="C57" s="638"/>
      <c r="D57" s="641" t="s">
        <v>533</v>
      </c>
      <c r="E57" s="642"/>
      <c r="F57" s="643" t="s">
        <v>534</v>
      </c>
      <c r="G57" s="643"/>
      <c r="H57" s="644"/>
      <c r="I57" s="645"/>
      <c r="J57" s="646"/>
    </row>
    <row r="58" spans="1:10" s="12" customFormat="1" ht="15" thickTop="1" x14ac:dyDescent="0.2">
      <c r="A58" s="590"/>
      <c r="B58" s="590"/>
      <c r="C58" s="590"/>
      <c r="D58" s="590"/>
      <c r="E58" s="590"/>
      <c r="F58" s="590"/>
      <c r="G58" s="590"/>
      <c r="H58" s="590"/>
      <c r="I58" s="590"/>
      <c r="J58" s="590"/>
    </row>
    <row r="59" spans="1:10" s="12" customFormat="1" ht="48.75" customHeight="1" x14ac:dyDescent="0.2">
      <c r="B59" s="1084" t="s">
        <v>560</v>
      </c>
      <c r="C59" s="1085"/>
      <c r="D59" s="1085"/>
      <c r="E59" s="1085"/>
      <c r="F59" s="1085"/>
      <c r="G59" s="1085"/>
      <c r="H59" s="1085"/>
      <c r="I59" s="1085"/>
      <c r="J59" s="1085"/>
    </row>
    <row r="60" spans="1:10" s="12" customFormat="1" x14ac:dyDescent="0.2"/>
    <row r="61" spans="1:10" s="12" customFormat="1" ht="104.45" customHeight="1" x14ac:dyDescent="0.2">
      <c r="B61" s="1085" t="s">
        <v>413</v>
      </c>
      <c r="C61" s="1085"/>
      <c r="D61" s="1085"/>
      <c r="E61" s="1085"/>
      <c r="F61" s="1085"/>
      <c r="G61" s="1085"/>
      <c r="H61" s="1085"/>
      <c r="I61" s="1085"/>
      <c r="J61" s="1085"/>
    </row>
    <row r="62" spans="1:10" s="12" customFormat="1" ht="33" customHeight="1" x14ac:dyDescent="0.2">
      <c r="A62" s="194" t="s">
        <v>36</v>
      </c>
      <c r="B62" s="1086" t="s">
        <v>37</v>
      </c>
      <c r="C62" s="1086"/>
      <c r="D62" s="1086"/>
      <c r="E62" s="1086"/>
      <c r="F62" s="1086"/>
      <c r="G62" s="1086"/>
      <c r="H62" s="1086"/>
      <c r="I62" s="1086"/>
      <c r="J62" s="1086"/>
    </row>
    <row r="63" spans="1:10" s="12" customFormat="1" x14ac:dyDescent="0.2">
      <c r="A63" s="10" t="s">
        <v>414</v>
      </c>
      <c r="B63" s="989" t="s">
        <v>515</v>
      </c>
      <c r="C63" s="989"/>
      <c r="D63" s="989"/>
      <c r="E63" s="989"/>
      <c r="F63" s="989"/>
      <c r="G63" s="989"/>
      <c r="H63" s="989"/>
      <c r="I63" s="989"/>
      <c r="J63" s="989"/>
    </row>
    <row r="64" spans="1:10" s="12" customFormat="1" ht="15" thickBot="1" x14ac:dyDescent="0.25">
      <c r="A64" s="1098"/>
      <c r="B64" s="1098"/>
      <c r="C64" s="1098"/>
      <c r="D64" s="1098"/>
      <c r="E64" s="1098"/>
      <c r="F64" s="1098"/>
      <c r="G64" s="1098"/>
      <c r="H64" s="1098"/>
      <c r="I64" s="1098"/>
      <c r="J64" s="1098"/>
    </row>
    <row r="65" spans="1:10" s="12" customFormat="1" ht="15.75" customHeight="1" thickTop="1" x14ac:dyDescent="0.2">
      <c r="A65" s="859" t="s">
        <v>38</v>
      </c>
      <c r="B65" s="1091"/>
      <c r="C65" s="1094" t="s">
        <v>11</v>
      </c>
      <c r="D65" s="1095"/>
      <c r="E65" s="1095"/>
      <c r="F65" s="1095"/>
      <c r="G65" s="1095"/>
      <c r="H65" s="1095"/>
      <c r="I65" s="1095"/>
      <c r="J65" s="1096"/>
    </row>
    <row r="66" spans="1:10" s="12" customFormat="1" x14ac:dyDescent="0.2">
      <c r="A66" s="861"/>
      <c r="B66" s="1092"/>
      <c r="C66" s="1097" t="s">
        <v>415</v>
      </c>
      <c r="D66" s="986" t="s">
        <v>39</v>
      </c>
      <c r="E66" s="986" t="s">
        <v>40</v>
      </c>
      <c r="F66" s="986" t="s">
        <v>41</v>
      </c>
      <c r="G66" s="986" t="s">
        <v>42</v>
      </c>
      <c r="H66" s="986" t="s">
        <v>417</v>
      </c>
      <c r="I66" s="986" t="s">
        <v>416</v>
      </c>
      <c r="J66" s="1077" t="s">
        <v>43</v>
      </c>
    </row>
    <row r="67" spans="1:10" s="12" customFormat="1" ht="51" customHeight="1" thickBot="1" x14ac:dyDescent="0.25">
      <c r="A67" s="990"/>
      <c r="B67" s="1093"/>
      <c r="C67" s="1097"/>
      <c r="D67" s="986"/>
      <c r="E67" s="986"/>
      <c r="F67" s="986"/>
      <c r="G67" s="986"/>
      <c r="H67" s="986"/>
      <c r="I67" s="986"/>
      <c r="J67" s="1077"/>
    </row>
    <row r="68" spans="1:10" s="12" customFormat="1" ht="15.75" thickTop="1" thickBot="1" x14ac:dyDescent="0.25">
      <c r="A68" s="996" t="s">
        <v>44</v>
      </c>
      <c r="B68" s="997"/>
      <c r="C68" s="1079"/>
      <c r="D68" s="1079"/>
      <c r="E68" s="1079"/>
      <c r="F68" s="1079"/>
      <c r="G68" s="1079"/>
      <c r="H68" s="1079"/>
      <c r="I68" s="1079"/>
      <c r="J68" s="1080"/>
    </row>
    <row r="69" spans="1:10" s="12" customFormat="1" ht="15" thickBot="1" x14ac:dyDescent="0.25">
      <c r="A69" s="1044" t="s">
        <v>45</v>
      </c>
      <c r="B69" s="1045"/>
      <c r="C69" s="115">
        <f t="shared" ref="C69:I69" si="0">IF(C99&gt;0,C99,IF(C99=0,0,""))</f>
        <v>0</v>
      </c>
      <c r="D69" s="113">
        <f t="shared" si="0"/>
        <v>47253.98</v>
      </c>
      <c r="E69" s="113">
        <f t="shared" si="0"/>
        <v>8000.02</v>
      </c>
      <c r="F69" s="113">
        <f t="shared" si="0"/>
        <v>0</v>
      </c>
      <c r="G69" s="113">
        <f t="shared" si="0"/>
        <v>0</v>
      </c>
      <c r="H69" s="113">
        <f t="shared" si="0"/>
        <v>41910</v>
      </c>
      <c r="I69" s="113">
        <f t="shared" si="0"/>
        <v>0</v>
      </c>
      <c r="J69" s="103">
        <f>SUM(C69:I69)</f>
        <v>97164</v>
      </c>
    </row>
    <row r="70" spans="1:10" s="12" customFormat="1" x14ac:dyDescent="0.2">
      <c r="A70" s="1082" t="s">
        <v>46</v>
      </c>
      <c r="B70" s="1083"/>
      <c r="C70" s="104"/>
      <c r="D70" s="105">
        <v>91977</v>
      </c>
      <c r="E70" s="105"/>
      <c r="F70" s="105"/>
      <c r="G70" s="105"/>
      <c r="H70" s="105">
        <v>86280.48</v>
      </c>
      <c r="I70" s="105"/>
      <c r="J70" s="106">
        <f>SUM(C70:I70)</f>
        <v>178257.47999999998</v>
      </c>
    </row>
    <row r="71" spans="1:10" s="12" customFormat="1" x14ac:dyDescent="0.2">
      <c r="A71" s="1051" t="s">
        <v>47</v>
      </c>
      <c r="B71" s="1052"/>
      <c r="C71" s="32"/>
      <c r="D71" s="107"/>
      <c r="E71" s="107"/>
      <c r="F71" s="107"/>
      <c r="G71" s="107"/>
      <c r="H71" s="107"/>
      <c r="I71" s="107"/>
      <c r="J71" s="108">
        <f>SUM(C71:I71)</f>
        <v>0</v>
      </c>
    </row>
    <row r="72" spans="1:10" s="12" customFormat="1" ht="15" thickBot="1" x14ac:dyDescent="0.25">
      <c r="A72" s="1089" t="s">
        <v>48</v>
      </c>
      <c r="B72" s="1090"/>
      <c r="C72" s="109"/>
      <c r="D72" s="110"/>
      <c r="E72" s="110"/>
      <c r="F72" s="110"/>
      <c r="G72" s="110"/>
      <c r="H72" s="110">
        <v>-101276.48</v>
      </c>
      <c r="I72" s="110"/>
      <c r="J72" s="111">
        <f>SUM(C72:I72)</f>
        <v>-101276.48</v>
      </c>
    </row>
    <row r="73" spans="1:10" s="12" customFormat="1" ht="15" thickBot="1" x14ac:dyDescent="0.25">
      <c r="A73" s="1044" t="s">
        <v>49</v>
      </c>
      <c r="B73" s="1045"/>
      <c r="C73" s="112">
        <f t="shared" ref="C73:I73" si="1">IFERROR(C69+C70-C71+C72,"CHYBA")</f>
        <v>0</v>
      </c>
      <c r="D73" s="113">
        <f t="shared" si="1"/>
        <v>139230.98000000001</v>
      </c>
      <c r="E73" s="113">
        <f t="shared" si="1"/>
        <v>8000.02</v>
      </c>
      <c r="F73" s="113">
        <f t="shared" si="1"/>
        <v>0</v>
      </c>
      <c r="G73" s="113">
        <f t="shared" si="1"/>
        <v>0</v>
      </c>
      <c r="H73" s="113">
        <f t="shared" si="1"/>
        <v>26914</v>
      </c>
      <c r="I73" s="113">
        <f t="shared" si="1"/>
        <v>0</v>
      </c>
      <c r="J73" s="103">
        <f>SUM(C73:I73)</f>
        <v>174145</v>
      </c>
    </row>
    <row r="74" spans="1:10" s="12" customFormat="1" ht="15" thickBot="1" x14ac:dyDescent="0.25">
      <c r="A74" s="1046" t="s">
        <v>50</v>
      </c>
      <c r="B74" s="1047"/>
      <c r="C74" s="1047"/>
      <c r="D74" s="1047"/>
      <c r="E74" s="1047"/>
      <c r="F74" s="1047"/>
      <c r="G74" s="1047"/>
      <c r="H74" s="1047"/>
      <c r="I74" s="1047"/>
      <c r="J74" s="1048"/>
    </row>
    <row r="75" spans="1:10" s="12" customFormat="1" ht="15" thickBot="1" x14ac:dyDescent="0.25">
      <c r="A75" s="1044" t="s">
        <v>45</v>
      </c>
      <c r="B75" s="1045"/>
      <c r="C75" s="112">
        <f t="shared" ref="C75:I75" si="2">IF(C105&gt;0,C105,IF(C105=0,0,""))</f>
        <v>0</v>
      </c>
      <c r="D75" s="113">
        <f t="shared" si="2"/>
        <v>31343.200000000001</v>
      </c>
      <c r="E75" s="113">
        <f t="shared" si="2"/>
        <v>7420.51</v>
      </c>
      <c r="F75" s="113">
        <f t="shared" si="2"/>
        <v>0</v>
      </c>
      <c r="G75" s="113">
        <f t="shared" si="2"/>
        <v>0</v>
      </c>
      <c r="H75" s="113">
        <f t="shared" si="2"/>
        <v>0</v>
      </c>
      <c r="I75" s="113">
        <f t="shared" si="2"/>
        <v>0</v>
      </c>
      <c r="J75" s="103">
        <f>SUM(C75:I75)</f>
        <v>38763.71</v>
      </c>
    </row>
    <row r="76" spans="1:10" s="12" customFormat="1" x14ac:dyDescent="0.2">
      <c r="A76" s="1082" t="s">
        <v>46</v>
      </c>
      <c r="B76" s="1083"/>
      <c r="C76" s="104"/>
      <c r="D76" s="105">
        <v>23413</v>
      </c>
      <c r="E76" s="105">
        <v>579.70000000000005</v>
      </c>
      <c r="F76" s="105"/>
      <c r="G76" s="105"/>
      <c r="H76" s="105"/>
      <c r="I76" s="105"/>
      <c r="J76" s="106">
        <f>SUM(C76:I76)</f>
        <v>23992.7</v>
      </c>
    </row>
    <row r="77" spans="1:10" s="12" customFormat="1" x14ac:dyDescent="0.2">
      <c r="A77" s="1051" t="s">
        <v>47</v>
      </c>
      <c r="B77" s="1052"/>
      <c r="C77" s="32"/>
      <c r="D77" s="107"/>
      <c r="E77" s="107"/>
      <c r="F77" s="107"/>
      <c r="G77" s="107"/>
      <c r="H77" s="107"/>
      <c r="I77" s="107"/>
      <c r="J77" s="108">
        <f>SUM(C77:I77)</f>
        <v>0</v>
      </c>
    </row>
    <row r="78" spans="1:10" s="12" customFormat="1" ht="15" thickBot="1" x14ac:dyDescent="0.25">
      <c r="A78" s="1053" t="s">
        <v>48</v>
      </c>
      <c r="B78" s="1054"/>
      <c r="C78" s="109"/>
      <c r="D78" s="110"/>
      <c r="E78" s="110"/>
      <c r="F78" s="110"/>
      <c r="G78" s="110"/>
      <c r="H78" s="110"/>
      <c r="I78" s="110"/>
      <c r="J78" s="111">
        <f>SUM(C78:I78)</f>
        <v>0</v>
      </c>
    </row>
    <row r="79" spans="1:10" s="12" customFormat="1" ht="15" thickBot="1" x14ac:dyDescent="0.25">
      <c r="A79" s="1044" t="s">
        <v>49</v>
      </c>
      <c r="B79" s="1045"/>
      <c r="C79" s="112">
        <f t="shared" ref="C79:I79" si="3">IFERROR(C75+C76-C77+C78,"CHYBA")</f>
        <v>0</v>
      </c>
      <c r="D79" s="113">
        <f t="shared" si="3"/>
        <v>54756.2</v>
      </c>
      <c r="E79" s="113">
        <f>IFERROR(E75+E76-E77+E78,"CHYBA")</f>
        <v>8000.21</v>
      </c>
      <c r="F79" s="113">
        <f t="shared" si="3"/>
        <v>0</v>
      </c>
      <c r="G79" s="113">
        <f t="shared" si="3"/>
        <v>0</v>
      </c>
      <c r="H79" s="113">
        <f t="shared" si="3"/>
        <v>0</v>
      </c>
      <c r="I79" s="113">
        <f t="shared" si="3"/>
        <v>0</v>
      </c>
      <c r="J79" s="103">
        <f>SUM(C79:I79)</f>
        <v>62756.409999999996</v>
      </c>
    </row>
    <row r="80" spans="1:10" s="12" customFormat="1" ht="15" thickBot="1" x14ac:dyDescent="0.25">
      <c r="A80" s="1046" t="s">
        <v>51</v>
      </c>
      <c r="B80" s="1047"/>
      <c r="C80" s="1047"/>
      <c r="D80" s="1047"/>
      <c r="E80" s="1047"/>
      <c r="F80" s="1047"/>
      <c r="G80" s="1047"/>
      <c r="H80" s="1047"/>
      <c r="I80" s="1047"/>
      <c r="J80" s="1048"/>
    </row>
    <row r="81" spans="1:10" s="12" customFormat="1" ht="15" thickBot="1" x14ac:dyDescent="0.25">
      <c r="A81" s="1044" t="s">
        <v>45</v>
      </c>
      <c r="B81" s="1045"/>
      <c r="C81" s="112">
        <f t="shared" ref="C81:I81" si="4">IF(C111&gt;0,C111,IF(C111=0,0,""))</f>
        <v>0</v>
      </c>
      <c r="D81" s="113">
        <f t="shared" si="4"/>
        <v>0</v>
      </c>
      <c r="E81" s="113">
        <f t="shared" si="4"/>
        <v>0</v>
      </c>
      <c r="F81" s="113">
        <f t="shared" si="4"/>
        <v>0</v>
      </c>
      <c r="G81" s="113">
        <f t="shared" si="4"/>
        <v>0</v>
      </c>
      <c r="H81" s="113">
        <f t="shared" si="4"/>
        <v>0</v>
      </c>
      <c r="I81" s="113">
        <f t="shared" si="4"/>
        <v>0</v>
      </c>
      <c r="J81" s="103">
        <f>SUM(C81:I81)</f>
        <v>0</v>
      </c>
    </row>
    <row r="82" spans="1:10" s="12" customFormat="1" x14ac:dyDescent="0.2">
      <c r="A82" s="1049" t="s">
        <v>46</v>
      </c>
      <c r="B82" s="1050"/>
      <c r="C82" s="104"/>
      <c r="D82" s="105"/>
      <c r="E82" s="105"/>
      <c r="F82" s="105"/>
      <c r="G82" s="105"/>
      <c r="H82" s="105"/>
      <c r="I82" s="105"/>
      <c r="J82" s="106">
        <f>SUM(C82:I82)</f>
        <v>0</v>
      </c>
    </row>
    <row r="83" spans="1:10" s="12" customFormat="1" x14ac:dyDescent="0.2">
      <c r="A83" s="1051" t="s">
        <v>47</v>
      </c>
      <c r="B83" s="1052"/>
      <c r="C83" s="32"/>
      <c r="D83" s="107"/>
      <c r="E83" s="107"/>
      <c r="F83" s="107"/>
      <c r="G83" s="107"/>
      <c r="H83" s="107"/>
      <c r="I83" s="107"/>
      <c r="J83" s="108">
        <f>SUM(C83:I83)</f>
        <v>0</v>
      </c>
    </row>
    <row r="84" spans="1:10" s="12" customFormat="1" ht="15" thickBot="1" x14ac:dyDescent="0.25">
      <c r="A84" s="1053" t="s">
        <v>48</v>
      </c>
      <c r="B84" s="1054"/>
      <c r="C84" s="109"/>
      <c r="D84" s="110"/>
      <c r="E84" s="110"/>
      <c r="F84" s="110"/>
      <c r="G84" s="110"/>
      <c r="H84" s="110"/>
      <c r="I84" s="110"/>
      <c r="J84" s="111">
        <f>SUM(C84:I84)</f>
        <v>0</v>
      </c>
    </row>
    <row r="85" spans="1:10" s="12" customFormat="1" ht="15" thickBot="1" x14ac:dyDescent="0.25">
      <c r="A85" s="1044" t="s">
        <v>49</v>
      </c>
      <c r="B85" s="1045"/>
      <c r="C85" s="112">
        <f t="shared" ref="C85:I85" si="5">IFERROR(C81+C82-C83+C84,"CHYBA")</f>
        <v>0</v>
      </c>
      <c r="D85" s="113">
        <f t="shared" si="5"/>
        <v>0</v>
      </c>
      <c r="E85" s="113">
        <f t="shared" si="5"/>
        <v>0</v>
      </c>
      <c r="F85" s="113">
        <f t="shared" si="5"/>
        <v>0</v>
      </c>
      <c r="G85" s="113">
        <f t="shared" si="5"/>
        <v>0</v>
      </c>
      <c r="H85" s="113">
        <f t="shared" si="5"/>
        <v>0</v>
      </c>
      <c r="I85" s="113">
        <f t="shared" si="5"/>
        <v>0</v>
      </c>
      <c r="J85" s="103">
        <f>SUM(C85:I85)</f>
        <v>0</v>
      </c>
    </row>
    <row r="86" spans="1:10" s="12" customFormat="1" ht="15" thickBot="1" x14ac:dyDescent="0.25">
      <c r="A86" s="1046" t="s">
        <v>52</v>
      </c>
      <c r="B86" s="1047"/>
      <c r="C86" s="1047"/>
      <c r="D86" s="1047"/>
      <c r="E86" s="1047"/>
      <c r="F86" s="1047"/>
      <c r="G86" s="1047"/>
      <c r="H86" s="1047"/>
      <c r="I86" s="1047"/>
      <c r="J86" s="1048"/>
    </row>
    <row r="87" spans="1:10" s="12" customFormat="1" ht="15" thickBot="1" x14ac:dyDescent="0.25">
      <c r="A87" s="1075" t="s">
        <v>45</v>
      </c>
      <c r="B87" s="1076"/>
      <c r="C87" s="115">
        <f>C69-C75-C81</f>
        <v>0</v>
      </c>
      <c r="D87" s="113">
        <f t="shared" ref="D87:J87" si="6">D69-D75-D81</f>
        <v>15910.780000000002</v>
      </c>
      <c r="E87" s="113">
        <f t="shared" si="6"/>
        <v>579.51000000000022</v>
      </c>
      <c r="F87" s="113">
        <f t="shared" si="6"/>
        <v>0</v>
      </c>
      <c r="G87" s="113">
        <f t="shared" si="6"/>
        <v>0</v>
      </c>
      <c r="H87" s="113">
        <f t="shared" si="6"/>
        <v>41910</v>
      </c>
      <c r="I87" s="113">
        <f t="shared" si="6"/>
        <v>0</v>
      </c>
      <c r="J87" s="103">
        <f t="shared" si="6"/>
        <v>58400.29</v>
      </c>
    </row>
    <row r="88" spans="1:10" s="12" customFormat="1" ht="15" thickBot="1" x14ac:dyDescent="0.25">
      <c r="A88" s="1144" t="s">
        <v>49</v>
      </c>
      <c r="B88" s="1145"/>
      <c r="C88" s="116">
        <f>C73-C79-C85</f>
        <v>0</v>
      </c>
      <c r="D88" s="117">
        <f t="shared" ref="D88:J88" si="7">D73-D79-D85</f>
        <v>84474.780000000013</v>
      </c>
      <c r="E88" s="117">
        <f>E73-E79-E85</f>
        <v>-0.18999999999959982</v>
      </c>
      <c r="F88" s="117">
        <f t="shared" si="7"/>
        <v>0</v>
      </c>
      <c r="G88" s="117">
        <f t="shared" si="7"/>
        <v>0</v>
      </c>
      <c r="H88" s="117">
        <f t="shared" si="7"/>
        <v>26914</v>
      </c>
      <c r="I88" s="117">
        <f t="shared" si="7"/>
        <v>0</v>
      </c>
      <c r="J88" s="118">
        <f t="shared" si="7"/>
        <v>111388.59</v>
      </c>
    </row>
    <row r="89" spans="1:10" s="12" customFormat="1" ht="15" thickTop="1" x14ac:dyDescent="0.2">
      <c r="A89" s="11"/>
      <c r="B89" s="11"/>
      <c r="C89" s="17"/>
      <c r="D89" s="17"/>
      <c r="E89" s="18"/>
      <c r="F89" s="17"/>
      <c r="G89" s="17"/>
      <c r="H89" s="17"/>
      <c r="I89" s="17"/>
      <c r="J89" s="17"/>
    </row>
    <row r="90" spans="1:10" s="12" customFormat="1" ht="15" thickBot="1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s="12" customFormat="1" ht="15" thickTop="1" x14ac:dyDescent="0.2">
      <c r="A91" s="859" t="s">
        <v>38</v>
      </c>
      <c r="B91" s="1091"/>
      <c r="C91" s="1094" t="s">
        <v>12</v>
      </c>
      <c r="D91" s="1095"/>
      <c r="E91" s="1095"/>
      <c r="F91" s="1095"/>
      <c r="G91" s="1095"/>
      <c r="H91" s="1095"/>
      <c r="I91" s="1095"/>
      <c r="J91" s="1096"/>
    </row>
    <row r="92" spans="1:10" s="12" customFormat="1" x14ac:dyDescent="0.2">
      <c r="A92" s="861"/>
      <c r="B92" s="1092"/>
      <c r="C92" s="1097" t="s">
        <v>418</v>
      </c>
      <c r="D92" s="986" t="s">
        <v>39</v>
      </c>
      <c r="E92" s="986" t="s">
        <v>40</v>
      </c>
      <c r="F92" s="986" t="s">
        <v>41</v>
      </c>
      <c r="G92" s="986" t="s">
        <v>42</v>
      </c>
      <c r="H92" s="986" t="s">
        <v>417</v>
      </c>
      <c r="I92" s="986" t="s">
        <v>416</v>
      </c>
      <c r="J92" s="1081" t="s">
        <v>43</v>
      </c>
    </row>
    <row r="93" spans="1:10" s="12" customFormat="1" ht="45" customHeight="1" thickBot="1" x14ac:dyDescent="0.25">
      <c r="A93" s="990"/>
      <c r="B93" s="1093"/>
      <c r="C93" s="1097"/>
      <c r="D93" s="986"/>
      <c r="E93" s="986"/>
      <c r="F93" s="986"/>
      <c r="G93" s="986"/>
      <c r="H93" s="986"/>
      <c r="I93" s="986"/>
      <c r="J93" s="1078"/>
    </row>
    <row r="94" spans="1:10" s="12" customFormat="1" ht="15.75" customHeight="1" thickTop="1" thickBot="1" x14ac:dyDescent="0.25">
      <c r="A94" s="1146" t="s">
        <v>44</v>
      </c>
      <c r="B94" s="1147"/>
      <c r="C94" s="1147"/>
      <c r="D94" s="1147"/>
      <c r="E94" s="1147"/>
      <c r="F94" s="1147"/>
      <c r="G94" s="1147"/>
      <c r="H94" s="1147"/>
      <c r="I94" s="1147"/>
      <c r="J94" s="1148"/>
    </row>
    <row r="95" spans="1:10" s="12" customFormat="1" ht="15" customHeight="1" thickBot="1" x14ac:dyDescent="0.25">
      <c r="A95" s="1044" t="s">
        <v>45</v>
      </c>
      <c r="B95" s="1045"/>
      <c r="C95" s="101">
        <v>0</v>
      </c>
      <c r="D95" s="102">
        <v>33189.47</v>
      </c>
      <c r="E95" s="102">
        <v>8000.02</v>
      </c>
      <c r="F95" s="102">
        <v>0</v>
      </c>
      <c r="G95" s="102">
        <v>0</v>
      </c>
      <c r="H95" s="102">
        <v>0</v>
      </c>
      <c r="I95" s="102">
        <v>0</v>
      </c>
      <c r="J95" s="103">
        <f>SUM(C95:I95)</f>
        <v>41189.490000000005</v>
      </c>
    </row>
    <row r="96" spans="1:10" s="12" customFormat="1" x14ac:dyDescent="0.2">
      <c r="A96" s="1049" t="s">
        <v>46</v>
      </c>
      <c r="B96" s="1050"/>
      <c r="C96" s="104"/>
      <c r="D96" s="105">
        <v>14064.51</v>
      </c>
      <c r="E96" s="105"/>
      <c r="F96" s="105"/>
      <c r="G96" s="105"/>
      <c r="H96" s="105">
        <v>41910</v>
      </c>
      <c r="I96" s="105"/>
      <c r="J96" s="106">
        <f>SUM(C96:I96)</f>
        <v>55974.51</v>
      </c>
    </row>
    <row r="97" spans="1:10" s="12" customFormat="1" x14ac:dyDescent="0.2">
      <c r="A97" s="1051" t="s">
        <v>47</v>
      </c>
      <c r="B97" s="1052"/>
      <c r="C97" s="32"/>
      <c r="D97" s="107"/>
      <c r="E97" s="107"/>
      <c r="F97" s="107"/>
      <c r="G97" s="107"/>
      <c r="H97" s="107"/>
      <c r="I97" s="107"/>
      <c r="J97" s="108">
        <f>SUM(C97:I97)</f>
        <v>0</v>
      </c>
    </row>
    <row r="98" spans="1:10" s="12" customFormat="1" ht="15" thickBot="1" x14ac:dyDescent="0.25">
      <c r="A98" s="1087" t="s">
        <v>48</v>
      </c>
      <c r="B98" s="1088"/>
      <c r="C98" s="109"/>
      <c r="D98" s="110"/>
      <c r="E98" s="110"/>
      <c r="F98" s="110"/>
      <c r="G98" s="110"/>
      <c r="H98" s="110"/>
      <c r="I98" s="110"/>
      <c r="J98" s="111">
        <f>SUM(C98:I98)</f>
        <v>0</v>
      </c>
    </row>
    <row r="99" spans="1:10" s="12" customFormat="1" ht="15" customHeight="1" thickBot="1" x14ac:dyDescent="0.25">
      <c r="A99" s="1044" t="s">
        <v>49</v>
      </c>
      <c r="B99" s="1045"/>
      <c r="C99" s="112">
        <f t="shared" ref="C99:I99" si="8">IFERROR(C95+C96-C97+C98,"CHYBA")</f>
        <v>0</v>
      </c>
      <c r="D99" s="113">
        <f t="shared" si="8"/>
        <v>47253.98</v>
      </c>
      <c r="E99" s="113">
        <f t="shared" si="8"/>
        <v>8000.02</v>
      </c>
      <c r="F99" s="113">
        <f t="shared" si="8"/>
        <v>0</v>
      </c>
      <c r="G99" s="113">
        <f t="shared" si="8"/>
        <v>0</v>
      </c>
      <c r="H99" s="113">
        <f t="shared" si="8"/>
        <v>41910</v>
      </c>
      <c r="I99" s="113">
        <f t="shared" si="8"/>
        <v>0</v>
      </c>
      <c r="J99" s="103">
        <f>SUM(C99:I99)</f>
        <v>97164</v>
      </c>
    </row>
    <row r="100" spans="1:10" s="12" customFormat="1" ht="15" thickBot="1" x14ac:dyDescent="0.25">
      <c r="A100" s="1046" t="s">
        <v>50</v>
      </c>
      <c r="B100" s="1047"/>
      <c r="C100" s="1047"/>
      <c r="D100" s="1047"/>
      <c r="E100" s="1047"/>
      <c r="F100" s="1047"/>
      <c r="G100" s="1047"/>
      <c r="H100" s="1047"/>
      <c r="I100" s="1047"/>
      <c r="J100" s="1048"/>
    </row>
    <row r="101" spans="1:10" s="12" customFormat="1" ht="15" customHeight="1" thickBot="1" x14ac:dyDescent="0.25">
      <c r="A101" s="1044" t="s">
        <v>45</v>
      </c>
      <c r="B101" s="1045"/>
      <c r="C101" s="114">
        <v>0</v>
      </c>
      <c r="D101" s="102">
        <v>24183.200000000001</v>
      </c>
      <c r="E101" s="102">
        <v>6620.51</v>
      </c>
      <c r="F101" s="102">
        <v>0</v>
      </c>
      <c r="G101" s="102">
        <v>0</v>
      </c>
      <c r="H101" s="102">
        <v>0</v>
      </c>
      <c r="I101" s="102">
        <v>0</v>
      </c>
      <c r="J101" s="103">
        <f>SUM(C101:I101)</f>
        <v>30803.71</v>
      </c>
    </row>
    <row r="102" spans="1:10" s="12" customFormat="1" x14ac:dyDescent="0.2">
      <c r="A102" s="1049" t="s">
        <v>46</v>
      </c>
      <c r="B102" s="1050"/>
      <c r="C102" s="104"/>
      <c r="D102" s="105">
        <v>7160</v>
      </c>
      <c r="E102" s="105">
        <v>800</v>
      </c>
      <c r="F102" s="105"/>
      <c r="G102" s="105"/>
      <c r="H102" s="105"/>
      <c r="I102" s="105"/>
      <c r="J102" s="106">
        <f>SUM(C102:I102)</f>
        <v>7960</v>
      </c>
    </row>
    <row r="103" spans="1:10" s="12" customFormat="1" x14ac:dyDescent="0.2">
      <c r="A103" s="1051" t="s">
        <v>47</v>
      </c>
      <c r="B103" s="1052"/>
      <c r="C103" s="32"/>
      <c r="D103" s="107"/>
      <c r="E103" s="107"/>
      <c r="F103" s="107"/>
      <c r="G103" s="107"/>
      <c r="H103" s="107"/>
      <c r="I103" s="107"/>
      <c r="J103" s="108">
        <f>SUM(C103:I103)</f>
        <v>0</v>
      </c>
    </row>
    <row r="104" spans="1:10" s="12" customFormat="1" ht="15" thickBot="1" x14ac:dyDescent="0.25">
      <c r="A104" s="1087" t="s">
        <v>48</v>
      </c>
      <c r="B104" s="1088"/>
      <c r="C104" s="109"/>
      <c r="D104" s="110"/>
      <c r="E104" s="110"/>
      <c r="F104" s="110"/>
      <c r="G104" s="110"/>
      <c r="H104" s="110"/>
      <c r="I104" s="110"/>
      <c r="J104" s="111">
        <f>SUM(C104:I104)</f>
        <v>0</v>
      </c>
    </row>
    <row r="105" spans="1:10" s="12" customFormat="1" ht="15" customHeight="1" thickBot="1" x14ac:dyDescent="0.25">
      <c r="A105" s="1044" t="s">
        <v>49</v>
      </c>
      <c r="B105" s="1045"/>
      <c r="C105" s="112">
        <f t="shared" ref="C105:I105" si="9">IFERROR(C101+C102-C103+C104,"CHYBA")</f>
        <v>0</v>
      </c>
      <c r="D105" s="113">
        <f t="shared" si="9"/>
        <v>31343.200000000001</v>
      </c>
      <c r="E105" s="113">
        <f t="shared" si="9"/>
        <v>7420.51</v>
      </c>
      <c r="F105" s="113">
        <f t="shared" si="9"/>
        <v>0</v>
      </c>
      <c r="G105" s="113">
        <f t="shared" si="9"/>
        <v>0</v>
      </c>
      <c r="H105" s="113">
        <f t="shared" si="9"/>
        <v>0</v>
      </c>
      <c r="I105" s="113">
        <f t="shared" si="9"/>
        <v>0</v>
      </c>
      <c r="J105" s="103">
        <f>SUM(C105:I105)</f>
        <v>38763.71</v>
      </c>
    </row>
    <row r="106" spans="1:10" s="12" customFormat="1" ht="15" customHeight="1" thickBot="1" x14ac:dyDescent="0.25">
      <c r="A106" s="1046" t="s">
        <v>51</v>
      </c>
      <c r="B106" s="1047"/>
      <c r="C106" s="1047"/>
      <c r="D106" s="1047"/>
      <c r="E106" s="1047"/>
      <c r="F106" s="1047"/>
      <c r="G106" s="1047"/>
      <c r="H106" s="1047"/>
      <c r="I106" s="1047"/>
      <c r="J106" s="1048"/>
    </row>
    <row r="107" spans="1:10" s="12" customFormat="1" ht="15" customHeight="1" thickBot="1" x14ac:dyDescent="0.25">
      <c r="A107" s="1044" t="s">
        <v>45</v>
      </c>
      <c r="B107" s="1045"/>
      <c r="C107" s="114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3">
        <f>SUM(C107:I107)</f>
        <v>0</v>
      </c>
    </row>
    <row r="108" spans="1:10" s="12" customFormat="1" x14ac:dyDescent="0.2">
      <c r="A108" s="1049" t="s">
        <v>46</v>
      </c>
      <c r="B108" s="1050"/>
      <c r="C108" s="134"/>
      <c r="D108" s="135"/>
      <c r="E108" s="135"/>
      <c r="F108" s="135"/>
      <c r="G108" s="135"/>
      <c r="H108" s="135"/>
      <c r="I108" s="135"/>
      <c r="J108" s="136">
        <f>SUM(C108:I108)</f>
        <v>0</v>
      </c>
    </row>
    <row r="109" spans="1:10" s="12" customFormat="1" x14ac:dyDescent="0.2">
      <c r="A109" s="1051" t="s">
        <v>47</v>
      </c>
      <c r="B109" s="1052"/>
      <c r="C109" s="137"/>
      <c r="D109" s="107"/>
      <c r="E109" s="107"/>
      <c r="F109" s="107"/>
      <c r="G109" s="107"/>
      <c r="H109" s="107"/>
      <c r="I109" s="107"/>
      <c r="J109" s="108">
        <f>SUM(C109:I109)</f>
        <v>0</v>
      </c>
    </row>
    <row r="110" spans="1:10" s="12" customFormat="1" ht="15" thickBot="1" x14ac:dyDescent="0.25">
      <c r="A110" s="1087" t="s">
        <v>48</v>
      </c>
      <c r="B110" s="1088"/>
      <c r="C110" s="138"/>
      <c r="D110" s="110"/>
      <c r="E110" s="110"/>
      <c r="F110" s="110"/>
      <c r="G110" s="110"/>
      <c r="H110" s="110"/>
      <c r="I110" s="110"/>
      <c r="J110" s="111">
        <f>SUM(C110:I110)</f>
        <v>0</v>
      </c>
    </row>
    <row r="111" spans="1:10" s="12" customFormat="1" ht="15" customHeight="1" thickBot="1" x14ac:dyDescent="0.25">
      <c r="A111" s="1044" t="s">
        <v>49</v>
      </c>
      <c r="B111" s="1045"/>
      <c r="C111" s="115">
        <f t="shared" ref="C111:I111" si="10">IFERROR(C107+C108-C109+C110,"CHYBA")</f>
        <v>0</v>
      </c>
      <c r="D111" s="113">
        <f t="shared" si="10"/>
        <v>0</v>
      </c>
      <c r="E111" s="113">
        <f t="shared" si="10"/>
        <v>0</v>
      </c>
      <c r="F111" s="113">
        <f t="shared" si="10"/>
        <v>0</v>
      </c>
      <c r="G111" s="113">
        <f t="shared" si="10"/>
        <v>0</v>
      </c>
      <c r="H111" s="113">
        <f t="shared" si="10"/>
        <v>0</v>
      </c>
      <c r="I111" s="113">
        <f t="shared" si="10"/>
        <v>0</v>
      </c>
      <c r="J111" s="103">
        <f>SUM(C111:I111)</f>
        <v>0</v>
      </c>
    </row>
    <row r="112" spans="1:10" s="12" customFormat="1" ht="15" customHeight="1" thickBot="1" x14ac:dyDescent="0.25">
      <c r="A112" s="1046" t="s">
        <v>52</v>
      </c>
      <c r="B112" s="1047"/>
      <c r="C112" s="1047"/>
      <c r="D112" s="1047"/>
      <c r="E112" s="1047"/>
      <c r="F112" s="1047"/>
      <c r="G112" s="1047"/>
      <c r="H112" s="1047"/>
      <c r="I112" s="1047"/>
      <c r="J112" s="1048"/>
    </row>
    <row r="113" spans="1:10" s="12" customFormat="1" ht="15" customHeight="1" thickBot="1" x14ac:dyDescent="0.25">
      <c r="A113" s="1044" t="s">
        <v>45</v>
      </c>
      <c r="B113" s="1045"/>
      <c r="C113" s="115">
        <f>C95-C101-C107</f>
        <v>0</v>
      </c>
      <c r="D113" s="113">
        <f t="shared" ref="D113:J113" si="11">D95-D101-D107</f>
        <v>9006.27</v>
      </c>
      <c r="E113" s="113">
        <f t="shared" si="11"/>
        <v>1379.5100000000002</v>
      </c>
      <c r="F113" s="113">
        <f t="shared" si="11"/>
        <v>0</v>
      </c>
      <c r="G113" s="113">
        <f t="shared" si="11"/>
        <v>0</v>
      </c>
      <c r="H113" s="113">
        <f t="shared" si="11"/>
        <v>0</v>
      </c>
      <c r="I113" s="113">
        <f t="shared" si="11"/>
        <v>0</v>
      </c>
      <c r="J113" s="103">
        <f t="shared" si="11"/>
        <v>10385.780000000006</v>
      </c>
    </row>
    <row r="114" spans="1:10" s="12" customFormat="1" ht="15" customHeight="1" thickBot="1" x14ac:dyDescent="0.25">
      <c r="A114" s="1144" t="s">
        <v>49</v>
      </c>
      <c r="B114" s="1145"/>
      <c r="C114" s="116">
        <f t="shared" ref="C114:J114" si="12">C99-C105-C111</f>
        <v>0</v>
      </c>
      <c r="D114" s="117">
        <f t="shared" si="12"/>
        <v>15910.780000000002</v>
      </c>
      <c r="E114" s="117">
        <f t="shared" si="12"/>
        <v>579.51000000000022</v>
      </c>
      <c r="F114" s="117">
        <f t="shared" si="12"/>
        <v>0</v>
      </c>
      <c r="G114" s="117">
        <f t="shared" si="12"/>
        <v>0</v>
      </c>
      <c r="H114" s="117">
        <f t="shared" si="12"/>
        <v>41910</v>
      </c>
      <c r="I114" s="117">
        <f t="shared" si="12"/>
        <v>0</v>
      </c>
      <c r="J114" s="118">
        <f t="shared" si="12"/>
        <v>58400.29</v>
      </c>
    </row>
    <row r="115" spans="1:10" s="12" customFormat="1" ht="15" thickTop="1" x14ac:dyDescent="0.2">
      <c r="A115" s="860"/>
      <c r="B115" s="860"/>
      <c r="C115" s="860"/>
      <c r="D115" s="860"/>
      <c r="E115" s="860"/>
      <c r="F115" s="860"/>
      <c r="G115" s="860"/>
      <c r="H115" s="860"/>
      <c r="I115" s="860"/>
      <c r="J115" s="860"/>
    </row>
    <row r="116" spans="1:10" s="12" customFormat="1" ht="32.25" customHeight="1" x14ac:dyDescent="0.2">
      <c r="A116" s="10" t="s">
        <v>419</v>
      </c>
      <c r="B116" s="989" t="s">
        <v>507</v>
      </c>
      <c r="C116" s="989"/>
      <c r="D116" s="989"/>
      <c r="E116" s="989"/>
      <c r="F116" s="989"/>
      <c r="G116" s="989"/>
      <c r="H116" s="989"/>
      <c r="I116" s="989"/>
      <c r="J116" s="989"/>
    </row>
    <row r="117" spans="1:10" s="12" customFormat="1" x14ac:dyDescent="0.2">
      <c r="A117" s="1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s="12" customFormat="1" ht="15" thickBot="1" x14ac:dyDescent="0.25">
      <c r="A118" s="1098"/>
      <c r="B118" s="1098"/>
      <c r="C118" s="1098"/>
      <c r="D118" s="1098"/>
      <c r="E118" s="1098"/>
      <c r="F118" s="1098"/>
      <c r="G118" s="1098"/>
      <c r="H118" s="1098"/>
      <c r="I118" s="1098"/>
      <c r="J118" s="1098"/>
    </row>
    <row r="119" spans="1:10" s="12" customFormat="1" ht="15" thickTop="1" x14ac:dyDescent="0.2">
      <c r="A119" s="859" t="s">
        <v>56</v>
      </c>
      <c r="B119" s="991" t="s">
        <v>11</v>
      </c>
      <c r="C119" s="992"/>
      <c r="D119" s="992"/>
      <c r="E119" s="992"/>
      <c r="F119" s="992"/>
      <c r="G119" s="992"/>
      <c r="H119" s="992"/>
      <c r="I119" s="992"/>
      <c r="J119" s="993"/>
    </row>
    <row r="120" spans="1:10" s="12" customFormat="1" x14ac:dyDescent="0.2">
      <c r="A120" s="861"/>
      <c r="B120" s="994" t="s">
        <v>57</v>
      </c>
      <c r="C120" s="988" t="s">
        <v>58</v>
      </c>
      <c r="D120" s="986" t="s">
        <v>59</v>
      </c>
      <c r="E120" s="986" t="s">
        <v>420</v>
      </c>
      <c r="F120" s="986" t="s">
        <v>60</v>
      </c>
      <c r="G120" s="986" t="s">
        <v>61</v>
      </c>
      <c r="H120" s="986" t="s">
        <v>421</v>
      </c>
      <c r="I120" s="986" t="s">
        <v>422</v>
      </c>
      <c r="J120" s="1077" t="s">
        <v>43</v>
      </c>
    </row>
    <row r="121" spans="1:10" s="12" customFormat="1" ht="62.25" customHeight="1" thickBot="1" x14ac:dyDescent="0.25">
      <c r="A121" s="990"/>
      <c r="B121" s="995"/>
      <c r="C121" s="987"/>
      <c r="D121" s="987"/>
      <c r="E121" s="987"/>
      <c r="F121" s="987"/>
      <c r="G121" s="987"/>
      <c r="H121" s="987"/>
      <c r="I121" s="987"/>
      <c r="J121" s="1078"/>
    </row>
    <row r="122" spans="1:10" s="12" customFormat="1" ht="15.75" thickTop="1" thickBot="1" x14ac:dyDescent="0.25">
      <c r="A122" s="996" t="s">
        <v>44</v>
      </c>
      <c r="B122" s="997"/>
      <c r="C122" s="997"/>
      <c r="D122" s="997"/>
      <c r="E122" s="997"/>
      <c r="F122" s="997"/>
      <c r="G122" s="997"/>
      <c r="H122" s="997"/>
      <c r="I122" s="997"/>
      <c r="J122" s="998"/>
    </row>
    <row r="123" spans="1:10" s="12" customFormat="1" ht="32.25" thickBot="1" x14ac:dyDescent="0.25">
      <c r="A123" s="21" t="s">
        <v>62</v>
      </c>
      <c r="B123" s="140">
        <f>IF(B153&gt;0,B153,IF(B153=0,0,""))</f>
        <v>266467.51</v>
      </c>
      <c r="C123" s="119">
        <f>IF(C153&gt;0,C153,IF(C153=0,0,""))</f>
        <v>4077931.89</v>
      </c>
      <c r="D123" s="113">
        <f t="shared" ref="D123:I123" si="13">IF(D153&gt;0,D153,IF(D153=0,0,""))</f>
        <v>10096863.49</v>
      </c>
      <c r="E123" s="113">
        <f t="shared" si="13"/>
        <v>0</v>
      </c>
      <c r="F123" s="113">
        <f t="shared" si="13"/>
        <v>0</v>
      </c>
      <c r="G123" s="113">
        <f t="shared" si="13"/>
        <v>0</v>
      </c>
      <c r="H123" s="113">
        <f t="shared" si="13"/>
        <v>232418.49</v>
      </c>
      <c r="I123" s="113">
        <f t="shared" si="13"/>
        <v>106601</v>
      </c>
      <c r="J123" s="103">
        <f>SUM(B123:I123)</f>
        <v>14780282.380000001</v>
      </c>
    </row>
    <row r="124" spans="1:10" s="12" customFormat="1" x14ac:dyDescent="0.2">
      <c r="A124" s="22" t="s">
        <v>46</v>
      </c>
      <c r="B124" s="141">
        <v>72535.23</v>
      </c>
      <c r="C124" s="120">
        <v>184046.4</v>
      </c>
      <c r="D124" s="105">
        <v>2437870.4</v>
      </c>
      <c r="E124" s="105"/>
      <c r="F124" s="105"/>
      <c r="G124" s="105"/>
      <c r="H124" s="105">
        <v>4400972</v>
      </c>
      <c r="I124" s="105">
        <v>135097.68</v>
      </c>
      <c r="J124" s="106">
        <f>SUM(B124:I124)</f>
        <v>7230521.709999999</v>
      </c>
    </row>
    <row r="125" spans="1:10" s="12" customFormat="1" x14ac:dyDescent="0.2">
      <c r="A125" s="23" t="s">
        <v>47</v>
      </c>
      <c r="B125" s="132"/>
      <c r="C125" s="121"/>
      <c r="D125" s="107">
        <v>25791.48</v>
      </c>
      <c r="E125" s="107"/>
      <c r="F125" s="107"/>
      <c r="G125" s="107"/>
      <c r="H125" s="107"/>
      <c r="I125" s="107">
        <v>109213</v>
      </c>
      <c r="J125" s="108">
        <f>SUM(B125:I125)</f>
        <v>135004.48000000001</v>
      </c>
    </row>
    <row r="126" spans="1:10" s="12" customFormat="1" ht="15" thickBot="1" x14ac:dyDescent="0.25">
      <c r="A126" s="24" t="s">
        <v>48</v>
      </c>
      <c r="B126" s="142"/>
      <c r="C126" s="143"/>
      <c r="D126" s="110"/>
      <c r="E126" s="110"/>
      <c r="F126" s="110"/>
      <c r="G126" s="110"/>
      <c r="H126" s="110">
        <v>-2695063.53</v>
      </c>
      <c r="I126" s="110"/>
      <c r="J126" s="111">
        <f>SUM(B126:I126)</f>
        <v>-2695063.53</v>
      </c>
    </row>
    <row r="127" spans="1:10" s="12" customFormat="1" ht="21.75" thickBot="1" x14ac:dyDescent="0.25">
      <c r="A127" s="25" t="s">
        <v>63</v>
      </c>
      <c r="B127" s="140">
        <f t="shared" ref="B127:I127" si="14">IFERROR(B123+B124-B125+B126,"CHYBA")</f>
        <v>339002.74</v>
      </c>
      <c r="C127" s="119">
        <f t="shared" si="14"/>
        <v>4261978.29</v>
      </c>
      <c r="D127" s="113">
        <f t="shared" si="14"/>
        <v>12508942.41</v>
      </c>
      <c r="E127" s="113">
        <f t="shared" si="14"/>
        <v>0</v>
      </c>
      <c r="F127" s="113">
        <f t="shared" si="14"/>
        <v>0</v>
      </c>
      <c r="G127" s="113">
        <f>IFERROR(G123+G124-G125+G126,"CHYBA")</f>
        <v>0</v>
      </c>
      <c r="H127" s="113">
        <f>IFERROR(H123+H124-H125+H126,"CHYBA")</f>
        <v>1938326.9600000004</v>
      </c>
      <c r="I127" s="113">
        <f t="shared" si="14"/>
        <v>132485.68</v>
      </c>
      <c r="J127" s="103">
        <f>SUM(B127:I127)</f>
        <v>19180736.080000002</v>
      </c>
    </row>
    <row r="128" spans="1:10" s="12" customFormat="1" ht="15" thickBot="1" x14ac:dyDescent="0.25">
      <c r="A128" s="996" t="s">
        <v>50</v>
      </c>
      <c r="B128" s="997"/>
      <c r="C128" s="997"/>
      <c r="D128" s="997"/>
      <c r="E128" s="997"/>
      <c r="F128" s="997"/>
      <c r="G128" s="997"/>
      <c r="H128" s="997"/>
      <c r="I128" s="997"/>
      <c r="J128" s="998"/>
    </row>
    <row r="129" spans="1:10" s="12" customFormat="1" ht="32.25" thickBot="1" x14ac:dyDescent="0.25">
      <c r="A129" s="21" t="s">
        <v>62</v>
      </c>
      <c r="B129" s="140">
        <f>IF(B159&gt;0,B159,IF(B159=0,0,""))</f>
        <v>0</v>
      </c>
      <c r="C129" s="119">
        <f>IF(C159&gt;0,C159,IF(C159=0,0,""))</f>
        <v>1147448.49</v>
      </c>
      <c r="D129" s="113">
        <f t="shared" ref="D129:I129" si="15">IF(D159&gt;0,D159,IF(D159=0,0,""))</f>
        <v>6238104.9800000004</v>
      </c>
      <c r="E129" s="113">
        <f t="shared" si="15"/>
        <v>0</v>
      </c>
      <c r="F129" s="113">
        <f t="shared" si="15"/>
        <v>0</v>
      </c>
      <c r="G129" s="113">
        <f t="shared" si="15"/>
        <v>0</v>
      </c>
      <c r="H129" s="113">
        <f t="shared" si="15"/>
        <v>0</v>
      </c>
      <c r="I129" s="113">
        <f t="shared" si="15"/>
        <v>0</v>
      </c>
      <c r="J129" s="103">
        <f>SUM(B129:I129)</f>
        <v>7385553.4700000007</v>
      </c>
    </row>
    <row r="130" spans="1:10" s="12" customFormat="1" x14ac:dyDescent="0.2">
      <c r="A130" s="22" t="s">
        <v>46</v>
      </c>
      <c r="B130" s="141"/>
      <c r="C130" s="120">
        <v>167710.5</v>
      </c>
      <c r="D130" s="105">
        <v>1216785</v>
      </c>
      <c r="E130" s="105"/>
      <c r="F130" s="105"/>
      <c r="G130" s="105"/>
      <c r="H130" s="105"/>
      <c r="I130" s="105"/>
      <c r="J130" s="106">
        <f>SUM(B130:I130)</f>
        <v>1384495.5</v>
      </c>
    </row>
    <row r="131" spans="1:10" s="12" customFormat="1" x14ac:dyDescent="0.2">
      <c r="A131" s="23" t="s">
        <v>47</v>
      </c>
      <c r="B131" s="132"/>
      <c r="C131" s="121"/>
      <c r="D131" s="107">
        <v>25790.5</v>
      </c>
      <c r="E131" s="107"/>
      <c r="F131" s="107"/>
      <c r="G131" s="107"/>
      <c r="H131" s="107"/>
      <c r="I131" s="107"/>
      <c r="J131" s="108">
        <f>SUM(B131:I131)</f>
        <v>25790.5</v>
      </c>
    </row>
    <row r="132" spans="1:10" s="12" customFormat="1" ht="15" thickBot="1" x14ac:dyDescent="0.25">
      <c r="A132" s="24" t="s">
        <v>48</v>
      </c>
      <c r="B132" s="142"/>
      <c r="C132" s="143"/>
      <c r="D132" s="110"/>
      <c r="E132" s="110"/>
      <c r="F132" s="110"/>
      <c r="G132" s="110"/>
      <c r="H132" s="110"/>
      <c r="I132" s="110"/>
      <c r="J132" s="111">
        <f>SUM(B132:I132)</f>
        <v>0</v>
      </c>
    </row>
    <row r="133" spans="1:10" s="12" customFormat="1" ht="21.75" thickBot="1" x14ac:dyDescent="0.25">
      <c r="A133" s="25" t="s">
        <v>63</v>
      </c>
      <c r="B133" s="140">
        <f t="shared" ref="B133:I133" si="16">IFERROR(B129+B130-B131+B132,"CHYBA")</f>
        <v>0</v>
      </c>
      <c r="C133" s="119">
        <f t="shared" si="16"/>
        <v>1315158.99</v>
      </c>
      <c r="D133" s="113">
        <f t="shared" si="16"/>
        <v>7429099.4800000004</v>
      </c>
      <c r="E133" s="113">
        <f t="shared" si="16"/>
        <v>0</v>
      </c>
      <c r="F133" s="113">
        <f t="shared" si="16"/>
        <v>0</v>
      </c>
      <c r="G133" s="113">
        <f t="shared" si="16"/>
        <v>0</v>
      </c>
      <c r="H133" s="113">
        <f t="shared" si="16"/>
        <v>0</v>
      </c>
      <c r="I133" s="113">
        <f t="shared" si="16"/>
        <v>0</v>
      </c>
      <c r="J133" s="103">
        <f>SUM(B133:I133)</f>
        <v>8744258.4700000007</v>
      </c>
    </row>
    <row r="134" spans="1:10" s="12" customFormat="1" ht="15" thickBot="1" x14ac:dyDescent="0.25">
      <c r="A134" s="996" t="s">
        <v>51</v>
      </c>
      <c r="B134" s="997"/>
      <c r="C134" s="997"/>
      <c r="D134" s="997"/>
      <c r="E134" s="997"/>
      <c r="F134" s="997"/>
      <c r="G134" s="997"/>
      <c r="H134" s="997"/>
      <c r="I134" s="997"/>
      <c r="J134" s="998"/>
    </row>
    <row r="135" spans="1:10" s="12" customFormat="1" ht="32.25" thickBot="1" x14ac:dyDescent="0.25">
      <c r="A135" s="21" t="s">
        <v>62</v>
      </c>
      <c r="B135" s="140">
        <f>IF(B165&gt;0,B165,IF(B165=0,0,""))</f>
        <v>0</v>
      </c>
      <c r="C135" s="119">
        <f>IF(C165&gt;0,C165,IF(C165=0,0,""))</f>
        <v>0</v>
      </c>
      <c r="D135" s="113">
        <f t="shared" ref="D135:I135" si="17">IF(D165&gt;0,D165,IF(D165=0,0,""))</f>
        <v>0</v>
      </c>
      <c r="E135" s="113">
        <f t="shared" si="17"/>
        <v>0</v>
      </c>
      <c r="F135" s="113">
        <f t="shared" si="17"/>
        <v>0</v>
      </c>
      <c r="G135" s="113">
        <f t="shared" si="17"/>
        <v>0</v>
      </c>
      <c r="H135" s="113">
        <f t="shared" si="17"/>
        <v>0</v>
      </c>
      <c r="I135" s="113">
        <f t="shared" si="17"/>
        <v>0</v>
      </c>
      <c r="J135" s="103">
        <f>SUM(B135:I135)</f>
        <v>0</v>
      </c>
    </row>
    <row r="136" spans="1:10" s="12" customFormat="1" x14ac:dyDescent="0.2">
      <c r="A136" s="22" t="s">
        <v>46</v>
      </c>
      <c r="B136" s="141"/>
      <c r="C136" s="120"/>
      <c r="D136" s="105"/>
      <c r="E136" s="105"/>
      <c r="F136" s="105"/>
      <c r="G136" s="105"/>
      <c r="H136" s="105"/>
      <c r="I136" s="105">
        <v>0</v>
      </c>
      <c r="J136" s="106">
        <f>SUM(B136:I136)</f>
        <v>0</v>
      </c>
    </row>
    <row r="137" spans="1:10" s="12" customFormat="1" x14ac:dyDescent="0.2">
      <c r="A137" s="23" t="s">
        <v>47</v>
      </c>
      <c r="B137" s="132"/>
      <c r="C137" s="121"/>
      <c r="D137" s="107"/>
      <c r="E137" s="107"/>
      <c r="F137" s="107"/>
      <c r="G137" s="107"/>
      <c r="H137" s="107"/>
      <c r="I137" s="107"/>
      <c r="J137" s="108">
        <f>SUM(B137:I137)</f>
        <v>0</v>
      </c>
    </row>
    <row r="138" spans="1:10" s="12" customFormat="1" ht="15" thickBot="1" x14ac:dyDescent="0.25">
      <c r="A138" s="24" t="s">
        <v>48</v>
      </c>
      <c r="B138" s="142"/>
      <c r="C138" s="143"/>
      <c r="D138" s="110"/>
      <c r="E138" s="110"/>
      <c r="F138" s="110"/>
      <c r="G138" s="110"/>
      <c r="H138" s="110"/>
      <c r="I138" s="110"/>
      <c r="J138" s="111">
        <f>SUM(B138:I138)</f>
        <v>0</v>
      </c>
    </row>
    <row r="139" spans="1:10" s="12" customFormat="1" ht="21.75" thickBot="1" x14ac:dyDescent="0.25">
      <c r="A139" s="25" t="s">
        <v>63</v>
      </c>
      <c r="B139" s="140">
        <f t="shared" ref="B139:I139" si="18">IFERROR(B135+B136-B137+B138,"CHYBA")</f>
        <v>0</v>
      </c>
      <c r="C139" s="119">
        <f t="shared" si="18"/>
        <v>0</v>
      </c>
      <c r="D139" s="113">
        <f t="shared" si="18"/>
        <v>0</v>
      </c>
      <c r="E139" s="113">
        <f t="shared" si="18"/>
        <v>0</v>
      </c>
      <c r="F139" s="113">
        <f t="shared" si="18"/>
        <v>0</v>
      </c>
      <c r="G139" s="113">
        <f t="shared" si="18"/>
        <v>0</v>
      </c>
      <c r="H139" s="113">
        <f t="shared" si="18"/>
        <v>0</v>
      </c>
      <c r="I139" s="113">
        <f t="shared" si="18"/>
        <v>0</v>
      </c>
      <c r="J139" s="103">
        <f>SUM(B139:I139)</f>
        <v>0</v>
      </c>
    </row>
    <row r="140" spans="1:10" s="12" customFormat="1" ht="15" thickBot="1" x14ac:dyDescent="0.25">
      <c r="A140" s="996" t="s">
        <v>52</v>
      </c>
      <c r="B140" s="997"/>
      <c r="C140" s="997"/>
      <c r="D140" s="997"/>
      <c r="E140" s="997"/>
      <c r="F140" s="997"/>
      <c r="G140" s="997"/>
      <c r="H140" s="997"/>
      <c r="I140" s="997"/>
      <c r="J140" s="998"/>
    </row>
    <row r="141" spans="1:10" s="12" customFormat="1" ht="32.25" thickBot="1" x14ac:dyDescent="0.25">
      <c r="A141" s="21" t="s">
        <v>62</v>
      </c>
      <c r="B141" s="140">
        <f>B123-B129-B135</f>
        <v>266467.51</v>
      </c>
      <c r="C141" s="119">
        <f>C123-C129-C135</f>
        <v>2930483.4000000004</v>
      </c>
      <c r="D141" s="113">
        <f t="shared" ref="D141:J141" si="19">D123-D129-D135</f>
        <v>3858758.51</v>
      </c>
      <c r="E141" s="113">
        <f t="shared" si="19"/>
        <v>0</v>
      </c>
      <c r="F141" s="113">
        <f t="shared" si="19"/>
        <v>0</v>
      </c>
      <c r="G141" s="113">
        <f t="shared" si="19"/>
        <v>0</v>
      </c>
      <c r="H141" s="113">
        <f t="shared" si="19"/>
        <v>232418.49</v>
      </c>
      <c r="I141" s="113">
        <f t="shared" si="19"/>
        <v>106601</v>
      </c>
      <c r="J141" s="103">
        <f t="shared" si="19"/>
        <v>7394728.9100000001</v>
      </c>
    </row>
    <row r="142" spans="1:10" s="12" customFormat="1" ht="21.75" thickBot="1" x14ac:dyDescent="0.25">
      <c r="A142" s="26" t="s">
        <v>63</v>
      </c>
      <c r="B142" s="144">
        <f>B127-B133-B139</f>
        <v>339002.74</v>
      </c>
      <c r="C142" s="145">
        <f t="shared" ref="C142:J142" si="20">C127-C133-C139</f>
        <v>2946819.3</v>
      </c>
      <c r="D142" s="117">
        <f t="shared" si="20"/>
        <v>5079842.93</v>
      </c>
      <c r="E142" s="117">
        <f t="shared" si="20"/>
        <v>0</v>
      </c>
      <c r="F142" s="117">
        <f t="shared" si="20"/>
        <v>0</v>
      </c>
      <c r="G142" s="117">
        <f t="shared" si="20"/>
        <v>0</v>
      </c>
      <c r="H142" s="117">
        <f t="shared" si="20"/>
        <v>1938326.9600000004</v>
      </c>
      <c r="I142" s="117">
        <f t="shared" si="20"/>
        <v>132485.68</v>
      </c>
      <c r="J142" s="118">
        <f t="shared" si="20"/>
        <v>10436477.610000001</v>
      </c>
    </row>
    <row r="143" spans="1:10" s="12" customFormat="1" ht="15" thickTop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s="12" customFormat="1" ht="15.6" customHeight="1" thickBot="1" x14ac:dyDescent="0.25">
      <c r="A144" s="999"/>
      <c r="B144" s="999"/>
      <c r="C144" s="11"/>
      <c r="D144" s="11"/>
      <c r="E144" s="11"/>
      <c r="F144" s="11"/>
      <c r="G144" s="11"/>
      <c r="H144" s="11"/>
      <c r="I144" s="11"/>
      <c r="J144" s="11"/>
    </row>
    <row r="145" spans="1:10" s="12" customFormat="1" ht="15" thickTop="1" x14ac:dyDescent="0.2">
      <c r="A145" s="859" t="s">
        <v>56</v>
      </c>
      <c r="B145" s="991" t="s">
        <v>12</v>
      </c>
      <c r="C145" s="992"/>
      <c r="D145" s="992"/>
      <c r="E145" s="992"/>
      <c r="F145" s="992"/>
      <c r="G145" s="992"/>
      <c r="H145" s="992"/>
      <c r="I145" s="992"/>
      <c r="J145" s="993"/>
    </row>
    <row r="146" spans="1:10" s="12" customFormat="1" x14ac:dyDescent="0.2">
      <c r="A146" s="861"/>
      <c r="B146" s="994" t="s">
        <v>57</v>
      </c>
      <c r="C146" s="988" t="s">
        <v>58</v>
      </c>
      <c r="D146" s="986" t="s">
        <v>423</v>
      </c>
      <c r="E146" s="986" t="s">
        <v>420</v>
      </c>
      <c r="F146" s="986" t="s">
        <v>424</v>
      </c>
      <c r="G146" s="986" t="s">
        <v>61</v>
      </c>
      <c r="H146" s="986" t="s">
        <v>421</v>
      </c>
      <c r="I146" s="986" t="s">
        <v>425</v>
      </c>
      <c r="J146" s="1077" t="s">
        <v>43</v>
      </c>
    </row>
    <row r="147" spans="1:10" s="12" customFormat="1" ht="63" customHeight="1" thickBot="1" x14ac:dyDescent="0.25">
      <c r="A147" s="990"/>
      <c r="B147" s="995"/>
      <c r="C147" s="987"/>
      <c r="D147" s="987"/>
      <c r="E147" s="987"/>
      <c r="F147" s="987"/>
      <c r="G147" s="987"/>
      <c r="H147" s="987"/>
      <c r="I147" s="987"/>
      <c r="J147" s="1078"/>
    </row>
    <row r="148" spans="1:10" s="12" customFormat="1" ht="15.75" thickTop="1" thickBot="1" x14ac:dyDescent="0.25">
      <c r="A148" s="996" t="s">
        <v>44</v>
      </c>
      <c r="B148" s="997"/>
      <c r="C148" s="997"/>
      <c r="D148" s="997"/>
      <c r="E148" s="997"/>
      <c r="F148" s="997"/>
      <c r="G148" s="997"/>
      <c r="H148" s="997"/>
      <c r="I148" s="997"/>
      <c r="J148" s="998"/>
    </row>
    <row r="149" spans="1:10" s="12" customFormat="1" ht="32.25" thickBot="1" x14ac:dyDescent="0.25">
      <c r="A149" s="21" t="s">
        <v>62</v>
      </c>
      <c r="B149" s="146">
        <v>207169.81</v>
      </c>
      <c r="C149" s="147">
        <v>3610335</v>
      </c>
      <c r="D149" s="102">
        <v>9028875.4900000002</v>
      </c>
      <c r="E149" s="102">
        <v>0</v>
      </c>
      <c r="F149" s="102">
        <v>0</v>
      </c>
      <c r="G149" s="102"/>
      <c r="H149" s="102">
        <v>486278</v>
      </c>
      <c r="I149" s="102">
        <v>9998</v>
      </c>
      <c r="J149" s="103">
        <f>SUM(B149:I149)</f>
        <v>13342656.300000001</v>
      </c>
    </row>
    <row r="150" spans="1:10" s="12" customFormat="1" x14ac:dyDescent="0.2">
      <c r="A150" s="22" t="s">
        <v>46</v>
      </c>
      <c r="B150" s="141">
        <v>59297.7</v>
      </c>
      <c r="C150" s="120">
        <v>467596.49</v>
      </c>
      <c r="D150" s="105">
        <v>1212760.49</v>
      </c>
      <c r="E150" s="105"/>
      <c r="F150" s="105"/>
      <c r="G150" s="105"/>
      <c r="H150" s="105">
        <v>1488994.49</v>
      </c>
      <c r="I150" s="105">
        <v>106601</v>
      </c>
      <c r="J150" s="106">
        <f>SUM(B150:I150)</f>
        <v>3335250.17</v>
      </c>
    </row>
    <row r="151" spans="1:10" s="12" customFormat="1" x14ac:dyDescent="0.2">
      <c r="A151" s="23" t="s">
        <v>47</v>
      </c>
      <c r="B151" s="132"/>
      <c r="C151" s="121"/>
      <c r="D151" s="107">
        <v>144772.49</v>
      </c>
      <c r="E151" s="107"/>
      <c r="F151" s="107"/>
      <c r="G151" s="107"/>
      <c r="H151" s="107"/>
      <c r="I151" s="107">
        <v>9998</v>
      </c>
      <c r="J151" s="108">
        <f>SUM(B151:I151)</f>
        <v>154770.49</v>
      </c>
    </row>
    <row r="152" spans="1:10" s="12" customFormat="1" ht="15" thickBot="1" x14ac:dyDescent="0.25">
      <c r="A152" s="24" t="s">
        <v>48</v>
      </c>
      <c r="B152" s="133"/>
      <c r="C152" s="143">
        <v>0.4</v>
      </c>
      <c r="D152" s="110"/>
      <c r="E152" s="110"/>
      <c r="F152" s="110"/>
      <c r="G152" s="110"/>
      <c r="H152" s="110">
        <v>-1742854</v>
      </c>
      <c r="I152" s="110"/>
      <c r="J152" s="111">
        <f>SUM(B152:I152)</f>
        <v>-1742853.6</v>
      </c>
    </row>
    <row r="153" spans="1:10" s="12" customFormat="1" ht="21.75" thickBot="1" x14ac:dyDescent="0.25">
      <c r="A153" s="25" t="s">
        <v>63</v>
      </c>
      <c r="B153" s="140">
        <f t="shared" ref="B153:I153" si="21">IFERROR(B149+B150-B151+B152,"CHYBA")</f>
        <v>266467.51</v>
      </c>
      <c r="C153" s="119">
        <f t="shared" si="21"/>
        <v>4077931.89</v>
      </c>
      <c r="D153" s="113">
        <f t="shared" si="21"/>
        <v>10096863.49</v>
      </c>
      <c r="E153" s="113">
        <f t="shared" si="21"/>
        <v>0</v>
      </c>
      <c r="F153" s="113">
        <f t="shared" si="21"/>
        <v>0</v>
      </c>
      <c r="G153" s="113">
        <f t="shared" si="21"/>
        <v>0</v>
      </c>
      <c r="H153" s="113">
        <f t="shared" si="21"/>
        <v>232418.49</v>
      </c>
      <c r="I153" s="113">
        <f t="shared" si="21"/>
        <v>106601</v>
      </c>
      <c r="J153" s="103">
        <f>SUM(B153:I153)</f>
        <v>14780282.380000001</v>
      </c>
    </row>
    <row r="154" spans="1:10" s="12" customFormat="1" ht="15" thickBot="1" x14ac:dyDescent="0.25">
      <c r="A154" s="996" t="s">
        <v>50</v>
      </c>
      <c r="B154" s="997"/>
      <c r="C154" s="997"/>
      <c r="D154" s="997"/>
      <c r="E154" s="997"/>
      <c r="F154" s="997"/>
      <c r="G154" s="997"/>
      <c r="H154" s="997"/>
      <c r="I154" s="997"/>
      <c r="J154" s="998"/>
    </row>
    <row r="155" spans="1:10" s="12" customFormat="1" ht="32.25" thickBot="1" x14ac:dyDescent="0.25">
      <c r="A155" s="21" t="s">
        <v>62</v>
      </c>
      <c r="B155" s="146">
        <v>0</v>
      </c>
      <c r="C155" s="147">
        <v>995160</v>
      </c>
      <c r="D155" s="102">
        <v>5470661.4900000002</v>
      </c>
      <c r="E155" s="102">
        <v>0</v>
      </c>
      <c r="F155" s="102">
        <v>0</v>
      </c>
      <c r="G155" s="102">
        <v>0</v>
      </c>
      <c r="H155" s="102">
        <v>0</v>
      </c>
      <c r="I155" s="102">
        <v>0</v>
      </c>
      <c r="J155" s="103">
        <f>SUM(B155:I155)</f>
        <v>6465821.4900000002</v>
      </c>
    </row>
    <row r="156" spans="1:10" s="12" customFormat="1" x14ac:dyDescent="0.2">
      <c r="A156" s="22" t="s">
        <v>46</v>
      </c>
      <c r="B156" s="141"/>
      <c r="C156" s="120">
        <v>152288.49</v>
      </c>
      <c r="D156" s="105">
        <v>912215.49</v>
      </c>
      <c r="E156" s="105"/>
      <c r="F156" s="105"/>
      <c r="G156" s="105"/>
      <c r="H156" s="105"/>
      <c r="I156" s="105"/>
      <c r="J156" s="106">
        <f>SUM(B156:I156)</f>
        <v>1064503.98</v>
      </c>
    </row>
    <row r="157" spans="1:10" s="12" customFormat="1" x14ac:dyDescent="0.2">
      <c r="A157" s="23" t="s">
        <v>47</v>
      </c>
      <c r="B157" s="132"/>
      <c r="C157" s="121"/>
      <c r="D157" s="107">
        <v>144772</v>
      </c>
      <c r="E157" s="107"/>
      <c r="F157" s="107"/>
      <c r="G157" s="107"/>
      <c r="H157" s="107"/>
      <c r="I157" s="107"/>
      <c r="J157" s="108">
        <f>SUM(B157:I157)</f>
        <v>144772</v>
      </c>
    </row>
    <row r="158" spans="1:10" s="12" customFormat="1" ht="15" thickBot="1" x14ac:dyDescent="0.25">
      <c r="A158" s="24" t="s">
        <v>48</v>
      </c>
      <c r="B158" s="142"/>
      <c r="C158" s="143"/>
      <c r="D158" s="110"/>
      <c r="E158" s="110"/>
      <c r="F158" s="110"/>
      <c r="G158" s="110"/>
      <c r="H158" s="110"/>
      <c r="I158" s="110"/>
      <c r="J158" s="111">
        <f>SUM(B158:I158)</f>
        <v>0</v>
      </c>
    </row>
    <row r="159" spans="1:10" s="12" customFormat="1" ht="21.75" thickBot="1" x14ac:dyDescent="0.25">
      <c r="A159" s="25" t="s">
        <v>63</v>
      </c>
      <c r="B159" s="140">
        <f t="shared" ref="B159:I159" si="22">IFERROR(B155+B156-B157+B158,"CHYBA")</f>
        <v>0</v>
      </c>
      <c r="C159" s="119">
        <f t="shared" si="22"/>
        <v>1147448.49</v>
      </c>
      <c r="D159" s="113">
        <f t="shared" si="22"/>
        <v>6238104.9800000004</v>
      </c>
      <c r="E159" s="113">
        <f t="shared" si="22"/>
        <v>0</v>
      </c>
      <c r="F159" s="113">
        <f t="shared" si="22"/>
        <v>0</v>
      </c>
      <c r="G159" s="113">
        <f t="shared" si="22"/>
        <v>0</v>
      </c>
      <c r="H159" s="113">
        <f t="shared" si="22"/>
        <v>0</v>
      </c>
      <c r="I159" s="113">
        <f t="shared" si="22"/>
        <v>0</v>
      </c>
      <c r="J159" s="103">
        <f>SUM(B159:I159)</f>
        <v>7385553.4700000007</v>
      </c>
    </row>
    <row r="160" spans="1:10" s="12" customFormat="1" ht="15" thickBot="1" x14ac:dyDescent="0.25">
      <c r="A160" s="996" t="s">
        <v>51</v>
      </c>
      <c r="B160" s="997"/>
      <c r="C160" s="997"/>
      <c r="D160" s="997"/>
      <c r="E160" s="997"/>
      <c r="F160" s="997"/>
      <c r="G160" s="997"/>
      <c r="H160" s="997"/>
      <c r="I160" s="997"/>
      <c r="J160" s="998"/>
    </row>
    <row r="161" spans="1:10" s="12" customFormat="1" ht="32.25" thickBot="1" x14ac:dyDescent="0.25">
      <c r="A161" s="21" t="s">
        <v>62</v>
      </c>
      <c r="B161" s="146">
        <v>0</v>
      </c>
      <c r="C161" s="147">
        <v>0</v>
      </c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3">
        <f>SUM(B161:I161)</f>
        <v>0</v>
      </c>
    </row>
    <row r="162" spans="1:10" s="12" customFormat="1" x14ac:dyDescent="0.2">
      <c r="A162" s="22" t="s">
        <v>46</v>
      </c>
      <c r="B162" s="141"/>
      <c r="C162" s="120"/>
      <c r="D162" s="105"/>
      <c r="E162" s="105"/>
      <c r="F162" s="105"/>
      <c r="G162" s="105"/>
      <c r="H162" s="105"/>
      <c r="I162" s="105"/>
      <c r="J162" s="106">
        <f>SUM(B162:I162)</f>
        <v>0</v>
      </c>
    </row>
    <row r="163" spans="1:10" s="12" customFormat="1" x14ac:dyDescent="0.2">
      <c r="A163" s="23" t="s">
        <v>47</v>
      </c>
      <c r="B163" s="132"/>
      <c r="C163" s="121"/>
      <c r="D163" s="107"/>
      <c r="E163" s="107"/>
      <c r="F163" s="107"/>
      <c r="G163" s="107"/>
      <c r="H163" s="107"/>
      <c r="I163" s="107"/>
      <c r="J163" s="108">
        <f>SUM(B163:I163)</f>
        <v>0</v>
      </c>
    </row>
    <row r="164" spans="1:10" s="12" customFormat="1" ht="15" thickBot="1" x14ac:dyDescent="0.25">
      <c r="A164" s="24" t="s">
        <v>48</v>
      </c>
      <c r="B164" s="142"/>
      <c r="C164" s="143"/>
      <c r="D164" s="110"/>
      <c r="E164" s="110"/>
      <c r="F164" s="110"/>
      <c r="G164" s="110"/>
      <c r="H164" s="110"/>
      <c r="I164" s="110"/>
      <c r="J164" s="111">
        <f>SUM(B164:I164)</f>
        <v>0</v>
      </c>
    </row>
    <row r="165" spans="1:10" s="12" customFormat="1" ht="21.75" thickBot="1" x14ac:dyDescent="0.25">
      <c r="A165" s="25" t="s">
        <v>63</v>
      </c>
      <c r="B165" s="140">
        <f t="shared" ref="B165:I165" si="23">IFERROR(B161+B162-B163+B164,"CHYBA")</f>
        <v>0</v>
      </c>
      <c r="C165" s="119">
        <f t="shared" si="23"/>
        <v>0</v>
      </c>
      <c r="D165" s="113">
        <f t="shared" si="23"/>
        <v>0</v>
      </c>
      <c r="E165" s="113">
        <f t="shared" si="23"/>
        <v>0</v>
      </c>
      <c r="F165" s="113">
        <f t="shared" si="23"/>
        <v>0</v>
      </c>
      <c r="G165" s="113">
        <f t="shared" si="23"/>
        <v>0</v>
      </c>
      <c r="H165" s="113">
        <f t="shared" si="23"/>
        <v>0</v>
      </c>
      <c r="I165" s="113">
        <f t="shared" si="23"/>
        <v>0</v>
      </c>
      <c r="J165" s="103">
        <f>SUM(B165:I165)</f>
        <v>0</v>
      </c>
    </row>
    <row r="166" spans="1:10" s="12" customFormat="1" ht="15" thickBot="1" x14ac:dyDescent="0.25">
      <c r="A166" s="996" t="s">
        <v>52</v>
      </c>
      <c r="B166" s="997"/>
      <c r="C166" s="997"/>
      <c r="D166" s="997"/>
      <c r="E166" s="997"/>
      <c r="F166" s="997"/>
      <c r="G166" s="997"/>
      <c r="H166" s="997"/>
      <c r="I166" s="997"/>
      <c r="J166" s="998"/>
    </row>
    <row r="167" spans="1:10" s="12" customFormat="1" ht="32.25" thickBot="1" x14ac:dyDescent="0.25">
      <c r="A167" s="21" t="s">
        <v>62</v>
      </c>
      <c r="B167" s="140">
        <f>B149-B155-B161</f>
        <v>207169.81</v>
      </c>
      <c r="C167" s="119">
        <f>C149-C155-C161</f>
        <v>2615175</v>
      </c>
      <c r="D167" s="113">
        <f t="shared" ref="D167:J167" si="24">D149-D155-D161</f>
        <v>3558214</v>
      </c>
      <c r="E167" s="113">
        <f t="shared" si="24"/>
        <v>0</v>
      </c>
      <c r="F167" s="113">
        <f t="shared" si="24"/>
        <v>0</v>
      </c>
      <c r="G167" s="113">
        <f>G149-G155-G161</f>
        <v>0</v>
      </c>
      <c r="H167" s="113">
        <f t="shared" si="24"/>
        <v>486278</v>
      </c>
      <c r="I167" s="113">
        <f t="shared" si="24"/>
        <v>9998</v>
      </c>
      <c r="J167" s="103">
        <f t="shared" si="24"/>
        <v>6876834.8100000005</v>
      </c>
    </row>
    <row r="168" spans="1:10" s="12" customFormat="1" ht="21.75" thickBot="1" x14ac:dyDescent="0.25">
      <c r="A168" s="26" t="s">
        <v>63</v>
      </c>
      <c r="B168" s="144">
        <f>B153-B159-B165</f>
        <v>266467.51</v>
      </c>
      <c r="C168" s="145">
        <f t="shared" ref="C168:J168" si="25">C153-C159-C165</f>
        <v>2930483.4000000004</v>
      </c>
      <c r="D168" s="117">
        <f t="shared" si="25"/>
        <v>3858758.51</v>
      </c>
      <c r="E168" s="117">
        <f t="shared" si="25"/>
        <v>0</v>
      </c>
      <c r="F168" s="117">
        <f t="shared" si="25"/>
        <v>0</v>
      </c>
      <c r="G168" s="117">
        <f t="shared" si="25"/>
        <v>0</v>
      </c>
      <c r="H168" s="117">
        <f t="shared" si="25"/>
        <v>232418.49</v>
      </c>
      <c r="I168" s="117">
        <f t="shared" si="25"/>
        <v>106601</v>
      </c>
      <c r="J168" s="118">
        <f t="shared" si="25"/>
        <v>7394728.9100000001</v>
      </c>
    </row>
    <row r="169" spans="1:10" s="12" customFormat="1" ht="15" thickTop="1" x14ac:dyDescent="0.2">
      <c r="A169" s="651"/>
      <c r="B169" s="651"/>
      <c r="C169" s="651"/>
      <c r="D169" s="651"/>
      <c r="E169" s="651"/>
      <c r="F169" s="651"/>
      <c r="G169" s="651"/>
      <c r="H169" s="651"/>
      <c r="I169" s="651"/>
      <c r="J169" s="651"/>
    </row>
    <row r="170" spans="1:10" s="12" customFormat="1" ht="33.75" customHeight="1" x14ac:dyDescent="0.2">
      <c r="A170" s="20" t="s">
        <v>53</v>
      </c>
      <c r="B170" s="345" t="s">
        <v>563</v>
      </c>
      <c r="C170" s="345"/>
      <c r="D170" s="345"/>
      <c r="E170" s="345"/>
      <c r="F170" s="345"/>
      <c r="G170" s="345"/>
      <c r="H170" s="345"/>
      <c r="I170" s="345"/>
      <c r="J170" s="345"/>
    </row>
    <row r="171" spans="1:10" s="12" customFormat="1" x14ac:dyDescent="0.2">
      <c r="A171" s="963" t="s">
        <v>438</v>
      </c>
      <c r="B171" s="963"/>
      <c r="C171" s="963"/>
      <c r="D171" s="963"/>
      <c r="E171" s="963"/>
      <c r="F171" s="963"/>
      <c r="G171" s="963"/>
      <c r="H171" s="963"/>
      <c r="I171" s="963"/>
      <c r="J171" s="963"/>
    </row>
    <row r="172" spans="1:10" s="12" customFormat="1" x14ac:dyDescent="0.2">
      <c r="A172" s="29"/>
      <c r="B172" s="29"/>
      <c r="C172" s="29"/>
      <c r="D172" s="29"/>
      <c r="E172" s="30"/>
      <c r="F172" s="30"/>
      <c r="G172" s="30"/>
      <c r="H172" s="31"/>
      <c r="I172" s="31"/>
      <c r="J172" s="31"/>
    </row>
    <row r="173" spans="1:10" s="12" customFormat="1" ht="3.75" customHeight="1" thickBot="1" x14ac:dyDescent="0.25">
      <c r="A173" s="29"/>
      <c r="B173" s="29"/>
      <c r="C173" s="29"/>
      <c r="D173" s="29"/>
      <c r="E173" s="30"/>
      <c r="F173" s="30"/>
      <c r="G173" s="30"/>
      <c r="H173" s="31"/>
      <c r="I173" s="31"/>
      <c r="J173" s="31"/>
    </row>
    <row r="174" spans="1:10" s="12" customFormat="1" ht="49.5" customHeight="1" thickTop="1" thickBot="1" x14ac:dyDescent="0.25">
      <c r="A174" s="652" t="s">
        <v>10</v>
      </c>
      <c r="B174" s="653"/>
      <c r="C174" s="653"/>
      <c r="D174" s="653" t="s">
        <v>426</v>
      </c>
      <c r="E174" s="654"/>
      <c r="F174" s="1064" t="s">
        <v>427</v>
      </c>
      <c r="G174" s="654"/>
      <c r="H174" s="1065" t="s">
        <v>429</v>
      </c>
      <c r="I174" s="1066"/>
      <c r="J174" s="1067"/>
    </row>
    <row r="175" spans="1:10" s="12" customFormat="1" ht="44.25" customHeight="1" thickTop="1" x14ac:dyDescent="0.2">
      <c r="A175" s="1068" t="s">
        <v>428</v>
      </c>
      <c r="B175" s="1069"/>
      <c r="C175" s="1070"/>
      <c r="D175" s="1071">
        <v>5033685.5999999996</v>
      </c>
      <c r="E175" s="1072"/>
      <c r="F175" s="1073">
        <v>4635726.83</v>
      </c>
      <c r="G175" s="1074"/>
      <c r="H175" s="610">
        <f>F175+D175</f>
        <v>9669412.4299999997</v>
      </c>
      <c r="I175" s="611"/>
      <c r="J175" s="612"/>
    </row>
    <row r="176" spans="1:10" s="12" customFormat="1" ht="49.5" customHeight="1" thickBot="1" x14ac:dyDescent="0.25">
      <c r="A176" s="964" t="s">
        <v>430</v>
      </c>
      <c r="B176" s="965"/>
      <c r="C176" s="966"/>
      <c r="D176" s="967">
        <v>3435660.22</v>
      </c>
      <c r="E176" s="968"/>
      <c r="F176" s="967">
        <v>3019098.34</v>
      </c>
      <c r="G176" s="968"/>
      <c r="H176" s="1055">
        <f>D176+F176</f>
        <v>6454758.5600000005</v>
      </c>
      <c r="I176" s="1056"/>
      <c r="J176" s="1057"/>
    </row>
    <row r="177" spans="1:10" s="12" customFormat="1" ht="15" thickBot="1" x14ac:dyDescent="0.25">
      <c r="A177" s="1058" t="s">
        <v>431</v>
      </c>
      <c r="B177" s="1059"/>
      <c r="C177" s="1060"/>
      <c r="D177" s="940">
        <f>IF(D175="",IF(D176="","",IF(D175="",0,D175)-IF(D176="",0,D176)),(IF(D175="",0,D175)-IF(D176="",0,D176)))</f>
        <v>1598025.3799999994</v>
      </c>
      <c r="E177" s="1061"/>
      <c r="F177" s="1062">
        <f>IF(F175="",IF(F176="","",IF(F175="",0,F175)-IF(F176="",0,F176)),(IF(F175="",0,F175)-IF(F176="",0,F176)))</f>
        <v>1616628.4900000002</v>
      </c>
      <c r="G177" s="941"/>
      <c r="H177" s="1062">
        <f>IF(H175="",IF(H176="","",IF(H175="",0,H175)-IF(H176="",0,H176)),(IF(H175="",0,H175)-IF(H176="",0,H176)))</f>
        <v>3214653.8699999992</v>
      </c>
      <c r="I177" s="941"/>
      <c r="J177" s="1063"/>
    </row>
    <row r="178" spans="1:10" s="12" customFormat="1" ht="15" thickBot="1" x14ac:dyDescent="0.25">
      <c r="A178" s="123"/>
      <c r="B178" s="123"/>
      <c r="C178" s="123"/>
      <c r="D178" s="124"/>
      <c r="E178" s="124"/>
      <c r="F178" s="124"/>
      <c r="G178" s="124"/>
      <c r="H178" s="124"/>
      <c r="I178" s="124"/>
      <c r="J178" s="124"/>
    </row>
    <row r="179" spans="1:10" s="12" customFormat="1" ht="39.75" customHeight="1" thickBot="1" x14ac:dyDescent="0.25">
      <c r="A179" s="1027" t="s">
        <v>432</v>
      </c>
      <c r="B179" s="1028"/>
      <c r="C179" s="1028"/>
      <c r="D179" s="1028"/>
      <c r="E179" s="1028"/>
      <c r="F179" s="1029"/>
      <c r="G179" s="1020" t="s">
        <v>426</v>
      </c>
      <c r="H179" s="1021"/>
      <c r="I179" s="1020" t="s">
        <v>437</v>
      </c>
      <c r="J179" s="1022"/>
    </row>
    <row r="180" spans="1:10" s="12" customFormat="1" ht="49.5" customHeight="1" x14ac:dyDescent="0.2">
      <c r="A180" s="1023" t="s">
        <v>436</v>
      </c>
      <c r="B180" s="1024"/>
      <c r="C180" s="1024"/>
      <c r="D180" s="1024"/>
      <c r="E180" s="1024"/>
      <c r="F180" s="1024"/>
      <c r="G180" s="976">
        <v>4510079.1900000004</v>
      </c>
      <c r="H180" s="977"/>
      <c r="I180" s="553">
        <v>8112328</v>
      </c>
      <c r="J180" s="554"/>
    </row>
    <row r="181" spans="1:10" s="12" customFormat="1" ht="31.5" customHeight="1" x14ac:dyDescent="0.2">
      <c r="A181" s="1030" t="s">
        <v>435</v>
      </c>
      <c r="B181" s="1031"/>
      <c r="C181" s="1031"/>
      <c r="D181" s="1031"/>
      <c r="E181" s="1031"/>
      <c r="F181" s="1031"/>
      <c r="G181" s="978">
        <v>523606.41</v>
      </c>
      <c r="H181" s="979"/>
      <c r="I181" s="556">
        <v>3183589</v>
      </c>
      <c r="J181" s="557"/>
    </row>
    <row r="182" spans="1:10" s="12" customFormat="1" x14ac:dyDescent="0.2">
      <c r="A182" s="1032" t="s">
        <v>433</v>
      </c>
      <c r="B182" s="1031"/>
      <c r="C182" s="1031"/>
      <c r="D182" s="1031"/>
      <c r="E182" s="1031"/>
      <c r="F182" s="1031"/>
      <c r="G182" s="556"/>
      <c r="H182" s="556"/>
      <c r="I182" s="556"/>
      <c r="J182" s="557"/>
    </row>
    <row r="183" spans="1:10" s="12" customFormat="1" ht="13.5" customHeight="1" thickBot="1" x14ac:dyDescent="0.25">
      <c r="A183" s="1033" t="s">
        <v>434</v>
      </c>
      <c r="B183" s="1034"/>
      <c r="C183" s="1034"/>
      <c r="D183" s="1034"/>
      <c r="E183" s="1034"/>
      <c r="F183" s="1034"/>
      <c r="G183" s="552"/>
      <c r="H183" s="552"/>
      <c r="I183" s="552"/>
      <c r="J183" s="558"/>
    </row>
    <row r="184" spans="1:10" s="12" customFormat="1" x14ac:dyDescent="0.2">
      <c r="A184" s="192"/>
      <c r="B184" s="192"/>
      <c r="C184" s="192"/>
      <c r="D184" s="192"/>
      <c r="E184" s="192"/>
      <c r="F184" s="192"/>
      <c r="G184" s="192"/>
      <c r="H184" s="192"/>
      <c r="I184" s="192"/>
      <c r="J184" s="192"/>
    </row>
    <row r="185" spans="1:10" s="12" customFormat="1" ht="55.15" customHeight="1" x14ac:dyDescent="0.2">
      <c r="A185" s="555" t="s">
        <v>616</v>
      </c>
      <c r="B185" s="555"/>
      <c r="C185" s="555"/>
      <c r="D185" s="555"/>
      <c r="E185" s="555"/>
      <c r="F185" s="555"/>
      <c r="G185" s="555"/>
      <c r="H185" s="555"/>
      <c r="I185" s="555"/>
      <c r="J185" s="555"/>
    </row>
    <row r="186" spans="1:10" s="12" customFormat="1" x14ac:dyDescent="0.2">
      <c r="A186" s="20" t="s">
        <v>564</v>
      </c>
      <c r="B186" s="1006" t="s">
        <v>516</v>
      </c>
      <c r="C186" s="1006"/>
      <c r="D186" s="1006"/>
      <c r="E186" s="1006"/>
      <c r="F186" s="1006"/>
      <c r="G186" s="1006"/>
      <c r="H186" s="1006"/>
      <c r="I186" s="1006"/>
      <c r="J186" s="1006"/>
    </row>
    <row r="187" spans="1:10" s="12" customFormat="1" x14ac:dyDescent="0.2">
      <c r="A187" s="20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s="12" customFormat="1" x14ac:dyDescent="0.2">
      <c r="A188" s="305" t="s">
        <v>439</v>
      </c>
      <c r="B188" s="305"/>
      <c r="C188" s="305"/>
      <c r="D188" s="305"/>
      <c r="E188" s="305"/>
      <c r="F188" s="305"/>
      <c r="G188" s="305"/>
      <c r="H188" s="305"/>
      <c r="I188" s="305"/>
      <c r="J188" s="305"/>
    </row>
    <row r="189" spans="1:10" s="12" customFormat="1" ht="15" thickBo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s="12" customFormat="1" ht="43.15" customHeight="1" thickBot="1" x14ac:dyDescent="0.25">
      <c r="A190" s="1176" t="s">
        <v>440</v>
      </c>
      <c r="B190" s="1177"/>
      <c r="C190" s="1177"/>
      <c r="D190" s="1178"/>
      <c r="E190" s="1176" t="s">
        <v>11</v>
      </c>
      <c r="F190" s="1177"/>
      <c r="G190" s="1179"/>
      <c r="H190" s="1180" t="s">
        <v>12</v>
      </c>
      <c r="I190" s="1177"/>
      <c r="J190" s="1178"/>
    </row>
    <row r="191" spans="1:10" s="12" customFormat="1" ht="42" customHeight="1" thickTop="1" x14ac:dyDescent="0.2">
      <c r="A191" s="1181" t="s">
        <v>650</v>
      </c>
      <c r="B191" s="539"/>
      <c r="C191" s="539"/>
      <c r="D191" s="540"/>
      <c r="E191" s="544">
        <v>3753232</v>
      </c>
      <c r="F191" s="545"/>
      <c r="G191" s="546"/>
      <c r="H191" s="547">
        <v>3934438</v>
      </c>
      <c r="I191" s="545"/>
      <c r="J191" s="1035"/>
    </row>
    <row r="192" spans="1:10" s="12" customFormat="1" ht="29.25" customHeight="1" thickBot="1" x14ac:dyDescent="0.25">
      <c r="A192" s="1000" t="s">
        <v>66</v>
      </c>
      <c r="B192" s="1001"/>
      <c r="C192" s="1001"/>
      <c r="D192" s="1002"/>
      <c r="E192" s="297">
        <v>994224</v>
      </c>
      <c r="F192" s="298"/>
      <c r="G192" s="1003"/>
      <c r="H192" s="1004">
        <v>2518508</v>
      </c>
      <c r="I192" s="298"/>
      <c r="J192" s="1005"/>
    </row>
    <row r="193" spans="1:10" s="12" customFormat="1" ht="15" thickBot="1" x14ac:dyDescent="0.25">
      <c r="A193" s="655" t="s">
        <v>67</v>
      </c>
      <c r="B193" s="656"/>
      <c r="C193" s="656"/>
      <c r="D193" s="657"/>
      <c r="E193" s="541">
        <f>IF(SUM(E191:G192)=0,"",SUM(E191:G192))</f>
        <v>4747456</v>
      </c>
      <c r="F193" s="542"/>
      <c r="G193" s="969"/>
      <c r="H193" s="970">
        <f>IF(SUM(H191:J192)=0,"",SUM(H191:J192))</f>
        <v>6452946</v>
      </c>
      <c r="I193" s="542"/>
      <c r="J193" s="971"/>
    </row>
    <row r="194" spans="1:10" s="12" customFormat="1" ht="29.25" customHeight="1" x14ac:dyDescent="0.2">
      <c r="A194" s="983" t="s">
        <v>68</v>
      </c>
      <c r="B194" s="984"/>
      <c r="C194" s="984"/>
      <c r="D194" s="985"/>
      <c r="E194" s="451"/>
      <c r="F194" s="563"/>
      <c r="G194" s="564"/>
      <c r="H194" s="565"/>
      <c r="I194" s="563"/>
      <c r="J194" s="1175"/>
    </row>
    <row r="195" spans="1:10" s="12" customFormat="1" ht="32.25" customHeight="1" thickBot="1" x14ac:dyDescent="0.25">
      <c r="A195" s="1017" t="s">
        <v>69</v>
      </c>
      <c r="B195" s="1018"/>
      <c r="C195" s="1018"/>
      <c r="D195" s="1019"/>
      <c r="E195" s="297"/>
      <c r="F195" s="298"/>
      <c r="G195" s="1003"/>
      <c r="H195" s="1004"/>
      <c r="I195" s="298"/>
      <c r="J195" s="1005"/>
    </row>
    <row r="196" spans="1:10" s="12" customFormat="1" ht="15" thickBot="1" x14ac:dyDescent="0.25">
      <c r="A196" s="655" t="s">
        <v>70</v>
      </c>
      <c r="B196" s="656"/>
      <c r="C196" s="656"/>
      <c r="D196" s="657"/>
      <c r="E196" s="541" t="str">
        <f>IF(SUM(E194:G195)=0,"",SUM(E194:G195))</f>
        <v/>
      </c>
      <c r="F196" s="542"/>
      <c r="G196" s="969"/>
      <c r="H196" s="970" t="str">
        <f>IF(SUM(H194:J195)=0,"",SUM(H194:J195))</f>
        <v/>
      </c>
      <c r="I196" s="542"/>
      <c r="J196" s="971"/>
    </row>
    <row r="197" spans="1:10" s="12" customFormat="1" x14ac:dyDescent="0.2">
      <c r="A197" s="34"/>
      <c r="B197" s="34"/>
      <c r="C197" s="34"/>
      <c r="D197" s="34"/>
      <c r="E197" s="35"/>
      <c r="F197" s="35"/>
      <c r="G197" s="35"/>
      <c r="H197" s="35"/>
      <c r="I197" s="35"/>
      <c r="J197" s="35"/>
    </row>
    <row r="198" spans="1:10" s="12" customFormat="1" x14ac:dyDescent="0.2">
      <c r="A198" s="20" t="s">
        <v>565</v>
      </c>
      <c r="B198" s="1006" t="s">
        <v>520</v>
      </c>
      <c r="C198" s="1006"/>
      <c r="D198" s="1006"/>
      <c r="E198" s="1006"/>
      <c r="F198" s="1006"/>
      <c r="G198" s="1006"/>
      <c r="H198" s="1006"/>
      <c r="I198" s="1006"/>
      <c r="J198" s="1006"/>
    </row>
    <row r="199" spans="1:10" s="12" customFormat="1" ht="15" thickBot="1" x14ac:dyDescent="0.25">
      <c r="A199" s="20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s="12" customFormat="1" ht="57" customHeight="1" thickTop="1" thickBot="1" x14ac:dyDescent="0.25">
      <c r="A200" s="1007" t="s">
        <v>10</v>
      </c>
      <c r="B200" s="1008"/>
      <c r="C200" s="1008"/>
      <c r="D200" s="1009"/>
      <c r="E200" s="534" t="s">
        <v>11</v>
      </c>
      <c r="F200" s="1008"/>
      <c r="G200" s="1010"/>
      <c r="H200" s="1011" t="s">
        <v>12</v>
      </c>
      <c r="I200" s="1008"/>
      <c r="J200" s="1012"/>
    </row>
    <row r="201" spans="1:10" s="12" customFormat="1" ht="15" thickTop="1" x14ac:dyDescent="0.2">
      <c r="A201" s="538" t="s">
        <v>71</v>
      </c>
      <c r="B201" s="539"/>
      <c r="C201" s="539"/>
      <c r="D201" s="540"/>
      <c r="E201" s="544">
        <v>5697</v>
      </c>
      <c r="F201" s="545"/>
      <c r="G201" s="546"/>
      <c r="H201" s="547">
        <v>5765</v>
      </c>
      <c r="I201" s="545"/>
      <c r="J201" s="548"/>
    </row>
    <row r="202" spans="1:10" s="12" customFormat="1" x14ac:dyDescent="0.2">
      <c r="A202" s="1025" t="s">
        <v>72</v>
      </c>
      <c r="B202" s="1026"/>
      <c r="C202" s="1026"/>
      <c r="D202" s="1026"/>
      <c r="E202" s="290">
        <v>5814062</v>
      </c>
      <c r="F202" s="290"/>
      <c r="G202" s="846"/>
      <c r="H202" s="225">
        <v>3661331</v>
      </c>
      <c r="I202" s="290"/>
      <c r="J202" s="291"/>
    </row>
    <row r="203" spans="1:10" s="12" customFormat="1" x14ac:dyDescent="0.2">
      <c r="A203" s="1025" t="s">
        <v>73</v>
      </c>
      <c r="B203" s="1026"/>
      <c r="C203" s="1026"/>
      <c r="D203" s="1026"/>
      <c r="E203" s="290"/>
      <c r="F203" s="290"/>
      <c r="G203" s="846"/>
      <c r="H203" s="225"/>
      <c r="I203" s="290"/>
      <c r="J203" s="291"/>
    </row>
    <row r="204" spans="1:10" s="12" customFormat="1" ht="15" thickBot="1" x14ac:dyDescent="0.25">
      <c r="A204" s="1037" t="s">
        <v>74</v>
      </c>
      <c r="B204" s="1038"/>
      <c r="C204" s="1038"/>
      <c r="D204" s="1038"/>
      <c r="E204" s="489"/>
      <c r="F204" s="489"/>
      <c r="G204" s="297"/>
      <c r="H204" s="309"/>
      <c r="I204" s="489"/>
      <c r="J204" s="937"/>
    </row>
    <row r="205" spans="1:10" s="12" customFormat="1" ht="15" thickBot="1" x14ac:dyDescent="0.25">
      <c r="A205" s="1039" t="s">
        <v>43</v>
      </c>
      <c r="B205" s="1040">
        <v>9194</v>
      </c>
      <c r="C205" s="1040">
        <v>5000</v>
      </c>
      <c r="D205" s="1040"/>
      <c r="E205" s="981">
        <f>IF(SUM(E201:G204)=0,"",SUM(E201:G204))</f>
        <v>5819759</v>
      </c>
      <c r="F205" s="981"/>
      <c r="G205" s="1041"/>
      <c r="H205" s="980">
        <f>IF(SUM(H201:J204)=0,"",SUM(H201:J204))</f>
        <v>3667096</v>
      </c>
      <c r="I205" s="981"/>
      <c r="J205" s="982"/>
    </row>
    <row r="206" spans="1:10" s="12" customFormat="1" ht="39" customHeight="1" thickTop="1" x14ac:dyDescent="0.2">
      <c r="A206" s="1036" t="s">
        <v>573</v>
      </c>
      <c r="B206" s="1036"/>
      <c r="C206" s="1036"/>
      <c r="D206" s="1036"/>
      <c r="E206" s="1036"/>
      <c r="F206" s="1036"/>
      <c r="G206" s="1036"/>
      <c r="H206" s="1036"/>
      <c r="I206" s="1036"/>
      <c r="J206" s="1036"/>
    </row>
    <row r="207" spans="1:10" s="12" customFormat="1" ht="27" customHeight="1" x14ac:dyDescent="0.2">
      <c r="A207" s="20" t="s">
        <v>566</v>
      </c>
      <c r="B207" s="345" t="s">
        <v>517</v>
      </c>
      <c r="C207" s="345"/>
      <c r="D207" s="345"/>
      <c r="E207" s="345"/>
      <c r="F207" s="345"/>
      <c r="G207" s="345"/>
      <c r="H207" s="345"/>
      <c r="I207" s="345"/>
      <c r="J207" s="345"/>
    </row>
    <row r="208" spans="1:10" s="12" customFormat="1" ht="15" thickBot="1" x14ac:dyDescent="0.25">
      <c r="A208" s="36"/>
      <c r="B208" s="37"/>
      <c r="C208" s="37"/>
      <c r="D208" s="37"/>
      <c r="E208" s="37"/>
      <c r="F208" s="37"/>
      <c r="G208" s="37"/>
      <c r="H208" s="37"/>
      <c r="I208" s="37"/>
      <c r="J208" s="37"/>
    </row>
    <row r="209" spans="1:10" s="12" customFormat="1" ht="48.75" customHeight="1" thickTop="1" thickBot="1" x14ac:dyDescent="0.25">
      <c r="A209" s="574" t="s">
        <v>78</v>
      </c>
      <c r="B209" s="575"/>
      <c r="C209" s="575"/>
      <c r="D209" s="575"/>
      <c r="E209" s="567" t="s">
        <v>11</v>
      </c>
      <c r="F209" s="567"/>
      <c r="G209" s="568"/>
      <c r="H209" s="569" t="s">
        <v>12</v>
      </c>
      <c r="I209" s="567"/>
      <c r="J209" s="570"/>
    </row>
    <row r="210" spans="1:10" s="12" customFormat="1" ht="30" customHeight="1" thickTop="1" thickBot="1" x14ac:dyDescent="0.25">
      <c r="A210" s="576" t="s">
        <v>79</v>
      </c>
      <c r="B210" s="577"/>
      <c r="C210" s="577"/>
      <c r="D210" s="577"/>
      <c r="E210" s="560" t="str">
        <f>IF(SUM(E211:G215)=0,"",SUM(E211:G215))</f>
        <v/>
      </c>
      <c r="F210" s="560"/>
      <c r="G210" s="1162"/>
      <c r="H210" s="559" t="str">
        <f>IF(SUM(H211:J215)=0,"",SUM(H211:J215))</f>
        <v/>
      </c>
      <c r="I210" s="560"/>
      <c r="J210" s="561"/>
    </row>
    <row r="211" spans="1:10" s="12" customFormat="1" x14ac:dyDescent="0.2">
      <c r="A211" s="578"/>
      <c r="B211" s="579"/>
      <c r="C211" s="579"/>
      <c r="D211" s="580"/>
      <c r="E211" s="562"/>
      <c r="F211" s="563"/>
      <c r="G211" s="564"/>
      <c r="H211" s="565"/>
      <c r="I211" s="563"/>
      <c r="J211" s="566"/>
    </row>
    <row r="212" spans="1:10" s="12" customFormat="1" x14ac:dyDescent="0.2">
      <c r="A212" s="571"/>
      <c r="B212" s="572"/>
      <c r="C212" s="572"/>
      <c r="D212" s="573"/>
      <c r="E212" s="526"/>
      <c r="F212" s="245"/>
      <c r="G212" s="245"/>
      <c r="H212" s="527"/>
      <c r="I212" s="528"/>
      <c r="J212" s="529"/>
    </row>
    <row r="213" spans="1:10" s="12" customFormat="1" x14ac:dyDescent="0.2">
      <c r="A213" s="571"/>
      <c r="B213" s="572"/>
      <c r="C213" s="572"/>
      <c r="D213" s="573"/>
      <c r="E213" s="526"/>
      <c r="F213" s="245"/>
      <c r="G213" s="245"/>
      <c r="H213" s="527"/>
      <c r="I213" s="528"/>
      <c r="J213" s="529"/>
    </row>
    <row r="214" spans="1:10" s="12" customFormat="1" x14ac:dyDescent="0.2">
      <c r="A214" s="571"/>
      <c r="B214" s="572"/>
      <c r="C214" s="572"/>
      <c r="D214" s="573"/>
      <c r="E214" s="526"/>
      <c r="F214" s="245"/>
      <c r="G214" s="245"/>
      <c r="H214" s="527"/>
      <c r="I214" s="528"/>
      <c r="J214" s="529"/>
    </row>
    <row r="215" spans="1:10" s="12" customFormat="1" ht="15" thickBot="1" x14ac:dyDescent="0.25">
      <c r="A215" s="530"/>
      <c r="B215" s="531"/>
      <c r="C215" s="531"/>
      <c r="D215" s="531"/>
      <c r="E215" s="524"/>
      <c r="F215" s="524"/>
      <c r="G215" s="585"/>
      <c r="H215" s="523"/>
      <c r="I215" s="524"/>
      <c r="J215" s="525"/>
    </row>
    <row r="216" spans="1:10" s="12" customFormat="1" ht="34.5" customHeight="1" thickTop="1" thickBot="1" x14ac:dyDescent="0.25">
      <c r="A216" s="581" t="s">
        <v>80</v>
      </c>
      <c r="B216" s="582">
        <v>31</v>
      </c>
      <c r="C216" s="582">
        <v>16</v>
      </c>
      <c r="D216" s="582"/>
      <c r="E216" s="1013">
        <f>IF(SUM(E217:G221)=0,"",SUM(E217:G221))</f>
        <v>363442.57</v>
      </c>
      <c r="F216" s="1013"/>
      <c r="G216" s="1014"/>
      <c r="H216" s="1015">
        <f>IF(SUM(H217:J221)=0,"",SUM(H217:J221))</f>
        <v>234462</v>
      </c>
      <c r="I216" s="1013"/>
      <c r="J216" s="1016"/>
    </row>
    <row r="217" spans="1:10" s="12" customFormat="1" ht="15" thickTop="1" x14ac:dyDescent="0.2">
      <c r="A217" s="583" t="s">
        <v>536</v>
      </c>
      <c r="B217" s="584"/>
      <c r="C217" s="584"/>
      <c r="D217" s="584"/>
      <c r="E217" s="777">
        <v>3678</v>
      </c>
      <c r="F217" s="777"/>
      <c r="G217" s="526"/>
      <c r="H217" s="778">
        <v>3403</v>
      </c>
      <c r="I217" s="777"/>
      <c r="J217" s="779"/>
    </row>
    <row r="218" spans="1:10" s="12" customFormat="1" x14ac:dyDescent="0.2">
      <c r="A218" s="232" t="s">
        <v>567</v>
      </c>
      <c r="B218" s="233"/>
      <c r="C218" s="233"/>
      <c r="D218" s="233"/>
      <c r="E218" s="234">
        <v>324434.61</v>
      </c>
      <c r="F218" s="234"/>
      <c r="G218" s="235"/>
      <c r="H218" s="236">
        <v>199919</v>
      </c>
      <c r="I218" s="234"/>
      <c r="J218" s="237"/>
    </row>
    <row r="219" spans="1:10" s="12" customFormat="1" x14ac:dyDescent="0.2">
      <c r="A219" s="232" t="s">
        <v>537</v>
      </c>
      <c r="B219" s="233"/>
      <c r="C219" s="233"/>
      <c r="D219" s="233"/>
      <c r="E219" s="234">
        <v>6142.96</v>
      </c>
      <c r="F219" s="234"/>
      <c r="G219" s="235"/>
      <c r="H219" s="236">
        <v>2442</v>
      </c>
      <c r="I219" s="234"/>
      <c r="J219" s="237"/>
    </row>
    <row r="220" spans="1:10" s="12" customFormat="1" x14ac:dyDescent="0.2">
      <c r="A220" s="232" t="s">
        <v>664</v>
      </c>
      <c r="B220" s="233"/>
      <c r="C220" s="233"/>
      <c r="D220" s="233"/>
      <c r="E220" s="234">
        <v>8940</v>
      </c>
      <c r="F220" s="234"/>
      <c r="G220" s="235"/>
      <c r="H220" s="236">
        <v>4940</v>
      </c>
      <c r="I220" s="234"/>
      <c r="J220" s="237"/>
    </row>
    <row r="221" spans="1:10" s="12" customFormat="1" ht="42.75" customHeight="1" thickBot="1" x14ac:dyDescent="0.25">
      <c r="A221" s="530" t="s">
        <v>535</v>
      </c>
      <c r="B221" s="531"/>
      <c r="C221" s="531"/>
      <c r="D221" s="531"/>
      <c r="E221" s="524">
        <v>20247</v>
      </c>
      <c r="F221" s="524"/>
      <c r="G221" s="585"/>
      <c r="H221" s="523">
        <v>23758</v>
      </c>
      <c r="I221" s="524"/>
      <c r="J221" s="525"/>
    </row>
    <row r="222" spans="1:10" s="12" customFormat="1" ht="33.75" customHeight="1" thickTop="1" thickBot="1" x14ac:dyDescent="0.25">
      <c r="A222" s="581" t="s">
        <v>498</v>
      </c>
      <c r="B222" s="582"/>
      <c r="C222" s="582"/>
      <c r="D222" s="582"/>
      <c r="E222" s="972" t="str">
        <f>IF(SUM(E223:G227)=0,"",SUM(E223:G227))</f>
        <v/>
      </c>
      <c r="F222" s="972"/>
      <c r="G222" s="973"/>
      <c r="H222" s="974" t="str">
        <f>IF(SUM(H223:J227)=0,"",SUM(H223:J227))</f>
        <v/>
      </c>
      <c r="I222" s="972"/>
      <c r="J222" s="975"/>
    </row>
    <row r="223" spans="1:10" s="12" customFormat="1" ht="15" thickTop="1" x14ac:dyDescent="0.2">
      <c r="A223" s="583"/>
      <c r="B223" s="584"/>
      <c r="C223" s="584"/>
      <c r="D223" s="584"/>
      <c r="E223" s="777"/>
      <c r="F223" s="777"/>
      <c r="G223" s="526"/>
      <c r="H223" s="778"/>
      <c r="I223" s="777"/>
      <c r="J223" s="779"/>
    </row>
    <row r="224" spans="1:10" s="12" customFormat="1" x14ac:dyDescent="0.2">
      <c r="A224" s="232"/>
      <c r="B224" s="233"/>
      <c r="C224" s="233"/>
      <c r="D224" s="233"/>
      <c r="E224" s="234"/>
      <c r="F224" s="234"/>
      <c r="G224" s="235"/>
      <c r="H224" s="236"/>
      <c r="I224" s="234"/>
      <c r="J224" s="237"/>
    </row>
    <row r="225" spans="1:10" s="12" customFormat="1" x14ac:dyDescent="0.2">
      <c r="A225" s="232"/>
      <c r="B225" s="233"/>
      <c r="C225" s="233"/>
      <c r="D225" s="233"/>
      <c r="E225" s="234"/>
      <c r="F225" s="234"/>
      <c r="G225" s="235"/>
      <c r="H225" s="236"/>
      <c r="I225" s="234"/>
      <c r="J225" s="237"/>
    </row>
    <row r="226" spans="1:10" s="12" customFormat="1" x14ac:dyDescent="0.2">
      <c r="A226" s="232"/>
      <c r="B226" s="233"/>
      <c r="C226" s="233"/>
      <c r="D226" s="233"/>
      <c r="E226" s="234"/>
      <c r="F226" s="234"/>
      <c r="G226" s="235"/>
      <c r="H226" s="236"/>
      <c r="I226" s="234"/>
      <c r="J226" s="237"/>
    </row>
    <row r="227" spans="1:10" s="12" customFormat="1" ht="15" thickBot="1" x14ac:dyDescent="0.25">
      <c r="A227" s="530"/>
      <c r="B227" s="531"/>
      <c r="C227" s="531"/>
      <c r="D227" s="531"/>
      <c r="E227" s="524"/>
      <c r="F227" s="524"/>
      <c r="G227" s="585"/>
      <c r="H227" s="523"/>
      <c r="I227" s="524"/>
      <c r="J227" s="525"/>
    </row>
    <row r="228" spans="1:10" s="12" customFormat="1" ht="34.5" customHeight="1" thickTop="1" thickBot="1" x14ac:dyDescent="0.25">
      <c r="A228" s="581" t="s">
        <v>81</v>
      </c>
      <c r="B228" s="582"/>
      <c r="C228" s="582"/>
      <c r="D228" s="582"/>
      <c r="E228" s="972">
        <f>IF(SUM(E229:G233)=0,"",SUM(E229:G233))</f>
        <v>4888</v>
      </c>
      <c r="F228" s="972"/>
      <c r="G228" s="973"/>
      <c r="H228" s="974">
        <f>IF(SUM(H229:J233)=0,"",SUM(H229:J233))</f>
        <v>270</v>
      </c>
      <c r="I228" s="972"/>
      <c r="J228" s="975"/>
    </row>
    <row r="229" spans="1:10" s="12" customFormat="1" ht="15" thickTop="1" x14ac:dyDescent="0.2">
      <c r="A229" s="583" t="s">
        <v>626</v>
      </c>
      <c r="B229" s="584"/>
      <c r="C229" s="584"/>
      <c r="D229" s="584"/>
      <c r="E229" s="777">
        <v>0</v>
      </c>
      <c r="F229" s="777"/>
      <c r="G229" s="526"/>
      <c r="H229" s="778">
        <v>270</v>
      </c>
      <c r="I229" s="777"/>
      <c r="J229" s="779"/>
    </row>
    <row r="230" spans="1:10" s="12" customFormat="1" x14ac:dyDescent="0.2">
      <c r="A230" s="232" t="s">
        <v>663</v>
      </c>
      <c r="B230" s="233"/>
      <c r="C230" s="233"/>
      <c r="D230" s="233"/>
      <c r="E230" s="234">
        <v>4888</v>
      </c>
      <c r="F230" s="234"/>
      <c r="G230" s="235"/>
      <c r="H230" s="236"/>
      <c r="I230" s="234"/>
      <c r="J230" s="237"/>
    </row>
    <row r="231" spans="1:10" s="12" customFormat="1" x14ac:dyDescent="0.2">
      <c r="A231" s="232"/>
      <c r="B231" s="233"/>
      <c r="C231" s="233"/>
      <c r="D231" s="233"/>
      <c r="E231" s="234"/>
      <c r="F231" s="234"/>
      <c r="G231" s="235"/>
      <c r="H231" s="236"/>
      <c r="I231" s="234"/>
      <c r="J231" s="237"/>
    </row>
    <row r="232" spans="1:10" s="12" customFormat="1" x14ac:dyDescent="0.2">
      <c r="A232" s="232"/>
      <c r="B232" s="233"/>
      <c r="C232" s="233"/>
      <c r="D232" s="233"/>
      <c r="E232" s="234"/>
      <c r="F232" s="234"/>
      <c r="G232" s="235"/>
      <c r="H232" s="236"/>
      <c r="I232" s="234"/>
      <c r="J232" s="237"/>
    </row>
    <row r="233" spans="1:10" s="12" customFormat="1" ht="15" thickBot="1" x14ac:dyDescent="0.25">
      <c r="A233" s="238"/>
      <c r="B233" s="239"/>
      <c r="C233" s="239"/>
      <c r="D233" s="239"/>
      <c r="E233" s="240"/>
      <c r="F233" s="240"/>
      <c r="G233" s="241"/>
      <c r="H233" s="242"/>
      <c r="I233" s="240"/>
      <c r="J233" s="243"/>
    </row>
    <row r="234" spans="1:10" s="12" customFormat="1" ht="15" thickTop="1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s="12" customFormat="1" x14ac:dyDescent="0.2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</row>
    <row r="236" spans="1:10" s="12" customFormat="1" ht="20.25" customHeight="1" thickBot="1" x14ac:dyDescent="0.25">
      <c r="A236" s="125" t="s">
        <v>574</v>
      </c>
      <c r="B236" s="771" t="s">
        <v>617</v>
      </c>
      <c r="C236" s="771"/>
      <c r="D236" s="771"/>
      <c r="E236" s="771"/>
      <c r="F236" s="771"/>
      <c r="G236" s="771"/>
      <c r="H236" s="771"/>
      <c r="I236" s="771"/>
      <c r="J236" s="771"/>
    </row>
    <row r="237" spans="1:10" s="12" customFormat="1" ht="54.75" customHeight="1" thickTop="1" thickBot="1" x14ac:dyDescent="0.25">
      <c r="A237" s="284" t="s">
        <v>82</v>
      </c>
      <c r="B237" s="285"/>
      <c r="C237" s="285"/>
      <c r="D237" s="285"/>
      <c r="E237" s="285"/>
      <c r="F237" s="285"/>
      <c r="G237" s="285"/>
      <c r="H237" s="955" t="s">
        <v>12</v>
      </c>
      <c r="I237" s="956"/>
      <c r="J237" s="957"/>
    </row>
    <row r="238" spans="1:10" s="12" customFormat="1" ht="21" customHeight="1" thickTop="1" x14ac:dyDescent="0.2">
      <c r="A238" s="950" t="s">
        <v>83</v>
      </c>
      <c r="B238" s="951"/>
      <c r="C238" s="951"/>
      <c r="D238" s="951"/>
      <c r="E238" s="951"/>
      <c r="F238" s="951"/>
      <c r="G238" s="951"/>
      <c r="H238" s="958">
        <v>3060889</v>
      </c>
      <c r="I238" s="959"/>
      <c r="J238" s="960"/>
    </row>
    <row r="239" spans="1:10" s="12" customFormat="1" ht="15.75" customHeight="1" thickBot="1" x14ac:dyDescent="0.25">
      <c r="A239" s="301" t="s">
        <v>84</v>
      </c>
      <c r="B239" s="302" t="s">
        <v>11</v>
      </c>
      <c r="C239" s="302"/>
      <c r="D239" s="302"/>
      <c r="E239" s="302"/>
      <c r="F239" s="302"/>
      <c r="G239" s="302"/>
      <c r="H239" s="952" t="s">
        <v>11</v>
      </c>
      <c r="I239" s="952"/>
      <c r="J239" s="953"/>
    </row>
    <row r="240" spans="1:10" s="12" customFormat="1" x14ac:dyDescent="0.2">
      <c r="A240" s="286" t="s">
        <v>85</v>
      </c>
      <c r="B240" s="287"/>
      <c r="C240" s="287"/>
      <c r="D240" s="287"/>
      <c r="E240" s="287"/>
      <c r="F240" s="287"/>
      <c r="G240" s="287"/>
      <c r="H240" s="450">
        <v>153045</v>
      </c>
      <c r="I240" s="450"/>
      <c r="J240" s="954"/>
    </row>
    <row r="241" spans="1:10" s="12" customFormat="1" x14ac:dyDescent="0.2">
      <c r="A241" s="288" t="s">
        <v>86</v>
      </c>
      <c r="B241" s="289"/>
      <c r="C241" s="289"/>
      <c r="D241" s="289"/>
      <c r="E241" s="289"/>
      <c r="F241" s="289"/>
      <c r="G241" s="289"/>
      <c r="H241" s="290"/>
      <c r="I241" s="290"/>
      <c r="J241" s="291"/>
    </row>
    <row r="242" spans="1:10" s="12" customFormat="1" x14ac:dyDescent="0.2">
      <c r="A242" s="288" t="s">
        <v>87</v>
      </c>
      <c r="B242" s="289"/>
      <c r="C242" s="289"/>
      <c r="D242" s="289"/>
      <c r="E242" s="289"/>
      <c r="F242" s="289"/>
      <c r="G242" s="289"/>
      <c r="H242" s="290"/>
      <c r="I242" s="290"/>
      <c r="J242" s="291"/>
    </row>
    <row r="243" spans="1:10" s="12" customFormat="1" x14ac:dyDescent="0.2">
      <c r="A243" s="288" t="s">
        <v>88</v>
      </c>
      <c r="B243" s="289"/>
      <c r="C243" s="289"/>
      <c r="D243" s="289"/>
      <c r="E243" s="289"/>
      <c r="F243" s="289"/>
      <c r="G243" s="289"/>
      <c r="H243" s="290"/>
      <c r="I243" s="290"/>
      <c r="J243" s="291"/>
    </row>
    <row r="244" spans="1:10" s="12" customFormat="1" x14ac:dyDescent="0.2">
      <c r="A244" s="288" t="s">
        <v>89</v>
      </c>
      <c r="B244" s="289"/>
      <c r="C244" s="289"/>
      <c r="D244" s="289"/>
      <c r="E244" s="289"/>
      <c r="F244" s="289"/>
      <c r="G244" s="289"/>
      <c r="H244" s="290"/>
      <c r="I244" s="290"/>
      <c r="J244" s="291"/>
    </row>
    <row r="245" spans="1:10" s="12" customFormat="1" x14ac:dyDescent="0.2">
      <c r="A245" s="288" t="s">
        <v>90</v>
      </c>
      <c r="B245" s="289"/>
      <c r="C245" s="289"/>
      <c r="D245" s="289"/>
      <c r="E245" s="289"/>
      <c r="F245" s="289"/>
      <c r="G245" s="289"/>
      <c r="H245" s="290">
        <v>2907843.72</v>
      </c>
      <c r="I245" s="290"/>
      <c r="J245" s="291"/>
    </row>
    <row r="246" spans="1:10" s="12" customFormat="1" x14ac:dyDescent="0.2">
      <c r="A246" s="288" t="s">
        <v>91</v>
      </c>
      <c r="B246" s="289"/>
      <c r="C246" s="289"/>
      <c r="D246" s="289"/>
      <c r="E246" s="289"/>
      <c r="F246" s="289"/>
      <c r="G246" s="289"/>
      <c r="H246" s="290"/>
      <c r="I246" s="290"/>
      <c r="J246" s="291"/>
    </row>
    <row r="247" spans="1:10" s="12" customFormat="1" ht="15" thickBot="1" x14ac:dyDescent="0.25">
      <c r="A247" s="961" t="s">
        <v>92</v>
      </c>
      <c r="B247" s="962"/>
      <c r="C247" s="962"/>
      <c r="D247" s="962"/>
      <c r="E247" s="962"/>
      <c r="F247" s="962"/>
      <c r="G247" s="962"/>
      <c r="H247" s="489"/>
      <c r="I247" s="489"/>
      <c r="J247" s="937"/>
    </row>
    <row r="248" spans="1:10" s="12" customFormat="1" ht="15" thickBot="1" x14ac:dyDescent="0.25">
      <c r="A248" s="460" t="s">
        <v>43</v>
      </c>
      <c r="B248" s="461"/>
      <c r="C248" s="461"/>
      <c r="D248" s="461"/>
      <c r="E248" s="461"/>
      <c r="F248" s="461"/>
      <c r="G248" s="461"/>
      <c r="H248" s="938">
        <f>IF(SUM(H240:J247)=0,"",SUM(H240:J247))</f>
        <v>3060888.72</v>
      </c>
      <c r="I248" s="938"/>
      <c r="J248" s="939"/>
    </row>
    <row r="249" spans="1:10" s="12" customFormat="1" ht="15" thickTop="1" x14ac:dyDescent="0.2">
      <c r="A249" s="40"/>
      <c r="B249" s="40"/>
      <c r="C249" s="40"/>
      <c r="D249" s="40"/>
      <c r="E249" s="41"/>
      <c r="F249" s="41"/>
      <c r="G249" s="41"/>
      <c r="H249" s="41"/>
      <c r="I249" s="42"/>
      <c r="J249" s="42"/>
    </row>
    <row r="250" spans="1:10" s="12" customFormat="1" ht="15" thickBot="1" x14ac:dyDescent="0.25">
      <c r="A250" s="252"/>
      <c r="B250" s="252"/>
      <c r="C250" s="43"/>
      <c r="D250" s="43"/>
      <c r="E250" s="43"/>
      <c r="F250" s="43"/>
      <c r="G250" s="43"/>
      <c r="H250" s="43"/>
      <c r="I250" s="43"/>
      <c r="J250" s="43"/>
    </row>
    <row r="251" spans="1:10" s="12" customFormat="1" ht="49.5" customHeight="1" thickTop="1" thickBot="1" x14ac:dyDescent="0.25">
      <c r="A251" s="284" t="s">
        <v>82</v>
      </c>
      <c r="B251" s="285"/>
      <c r="C251" s="285"/>
      <c r="D251" s="285"/>
      <c r="E251" s="285"/>
      <c r="F251" s="285"/>
      <c r="G251" s="285"/>
      <c r="H251" s="955" t="s">
        <v>12</v>
      </c>
      <c r="I251" s="956"/>
      <c r="J251" s="957"/>
    </row>
    <row r="252" spans="1:10" s="12" customFormat="1" ht="21" customHeight="1" thickTop="1" x14ac:dyDescent="0.2">
      <c r="A252" s="950" t="s">
        <v>93</v>
      </c>
      <c r="B252" s="951"/>
      <c r="C252" s="951"/>
      <c r="D252" s="951"/>
      <c r="E252" s="951"/>
      <c r="F252" s="951"/>
      <c r="G252" s="951"/>
      <c r="H252" s="958"/>
      <c r="I252" s="959"/>
      <c r="J252" s="960"/>
    </row>
    <row r="253" spans="1:10" s="12" customFormat="1" ht="21.75" customHeight="1" thickBot="1" x14ac:dyDescent="0.25">
      <c r="A253" s="301" t="s">
        <v>94</v>
      </c>
      <c r="B253" s="302" t="s">
        <v>11</v>
      </c>
      <c r="C253" s="302"/>
      <c r="D253" s="302"/>
      <c r="E253" s="302"/>
      <c r="F253" s="302"/>
      <c r="G253" s="302"/>
      <c r="H253" s="952" t="s">
        <v>11</v>
      </c>
      <c r="I253" s="952"/>
      <c r="J253" s="953"/>
    </row>
    <row r="254" spans="1:10" s="12" customFormat="1" x14ac:dyDescent="0.2">
      <c r="A254" s="286" t="s">
        <v>95</v>
      </c>
      <c r="B254" s="287"/>
      <c r="C254" s="287"/>
      <c r="D254" s="287"/>
      <c r="E254" s="287"/>
      <c r="F254" s="287"/>
      <c r="G254" s="287"/>
      <c r="H254" s="450"/>
      <c r="I254" s="450"/>
      <c r="J254" s="954"/>
    </row>
    <row r="255" spans="1:10" s="12" customFormat="1" x14ac:dyDescent="0.2">
      <c r="A255" s="288" t="s">
        <v>96</v>
      </c>
      <c r="B255" s="289"/>
      <c r="C255" s="289"/>
      <c r="D255" s="289"/>
      <c r="E255" s="289"/>
      <c r="F255" s="289"/>
      <c r="G255" s="289"/>
      <c r="H255" s="290"/>
      <c r="I255" s="290"/>
      <c r="J255" s="291"/>
    </row>
    <row r="256" spans="1:10" s="12" customFormat="1" x14ac:dyDescent="0.2">
      <c r="A256" s="288" t="s">
        <v>97</v>
      </c>
      <c r="B256" s="289"/>
      <c r="C256" s="289"/>
      <c r="D256" s="289"/>
      <c r="E256" s="289"/>
      <c r="F256" s="289"/>
      <c r="G256" s="289"/>
      <c r="H256" s="290"/>
      <c r="I256" s="290"/>
      <c r="J256" s="291"/>
    </row>
    <row r="257" spans="1:10" s="12" customFormat="1" x14ac:dyDescent="0.2">
      <c r="A257" s="288" t="s">
        <v>98</v>
      </c>
      <c r="B257" s="289"/>
      <c r="C257" s="289"/>
      <c r="D257" s="289"/>
      <c r="E257" s="289"/>
      <c r="F257" s="289"/>
      <c r="G257" s="289"/>
      <c r="H257" s="290"/>
      <c r="I257" s="290"/>
      <c r="J257" s="291"/>
    </row>
    <row r="258" spans="1:10" s="12" customFormat="1" x14ac:dyDescent="0.2">
      <c r="A258" s="288" t="s">
        <v>99</v>
      </c>
      <c r="B258" s="289"/>
      <c r="C258" s="289"/>
      <c r="D258" s="289"/>
      <c r="E258" s="289"/>
      <c r="F258" s="289"/>
      <c r="G258" s="289"/>
      <c r="H258" s="290"/>
      <c r="I258" s="290"/>
      <c r="J258" s="291"/>
    </row>
    <row r="259" spans="1:10" s="12" customFormat="1" ht="15" thickBot="1" x14ac:dyDescent="0.25">
      <c r="A259" s="961" t="s">
        <v>100</v>
      </c>
      <c r="B259" s="962"/>
      <c r="C259" s="962"/>
      <c r="D259" s="962"/>
      <c r="E259" s="962"/>
      <c r="F259" s="962"/>
      <c r="G259" s="962"/>
      <c r="H259" s="489"/>
      <c r="I259" s="489"/>
      <c r="J259" s="937"/>
    </row>
    <row r="260" spans="1:10" s="12" customFormat="1" ht="15" thickBot="1" x14ac:dyDescent="0.25">
      <c r="A260" s="460" t="s">
        <v>43</v>
      </c>
      <c r="B260" s="461"/>
      <c r="C260" s="461"/>
      <c r="D260" s="461"/>
      <c r="E260" s="461"/>
      <c r="F260" s="461"/>
      <c r="G260" s="461"/>
      <c r="H260" s="938" t="str">
        <f>IF(SUM(H254:J259)=0,"",SUM(H254:J259))</f>
        <v/>
      </c>
      <c r="I260" s="938"/>
      <c r="J260" s="939"/>
    </row>
    <row r="261" spans="1:10" s="12" customFormat="1" ht="15" thickTop="1" x14ac:dyDescent="0.2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</row>
    <row r="262" spans="1:10" s="12" customFormat="1" ht="17.25" customHeight="1" x14ac:dyDescent="0.2">
      <c r="A262" s="20" t="s">
        <v>575</v>
      </c>
      <c r="B262" s="345" t="s">
        <v>101</v>
      </c>
      <c r="C262" s="345"/>
      <c r="D262" s="345"/>
      <c r="E262" s="345"/>
      <c r="F262" s="345"/>
      <c r="G262" s="345"/>
      <c r="H262" s="345"/>
      <c r="I262" s="345"/>
      <c r="J262" s="345"/>
    </row>
    <row r="263" spans="1:10" s="12" customFormat="1" ht="14.25" customHeight="1" thickBot="1" x14ac:dyDescent="0.25">
      <c r="A263" s="20"/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1:10" s="12" customFormat="1" ht="44.25" hidden="1" customHeight="1" thickBot="1" x14ac:dyDescent="0.25">
      <c r="A264" s="252"/>
      <c r="B264" s="252"/>
      <c r="C264" s="43"/>
      <c r="D264" s="43"/>
      <c r="E264" s="43"/>
      <c r="F264" s="43"/>
      <c r="G264" s="43"/>
      <c r="H264" s="43"/>
      <c r="I264" s="43"/>
      <c r="J264" s="43"/>
    </row>
    <row r="265" spans="1:10" s="12" customFormat="1" ht="15" thickTop="1" x14ac:dyDescent="0.2">
      <c r="A265" s="944" t="s">
        <v>443</v>
      </c>
      <c r="B265" s="945"/>
      <c r="C265" s="946"/>
      <c r="D265" s="259" t="s">
        <v>102</v>
      </c>
      <c r="E265" s="260"/>
      <c r="F265" s="260"/>
      <c r="G265" s="260"/>
      <c r="H265" s="260"/>
      <c r="I265" s="260"/>
      <c r="J265" s="261"/>
    </row>
    <row r="266" spans="1:10" s="12" customFormat="1" ht="27" customHeight="1" thickBot="1" x14ac:dyDescent="0.25">
      <c r="A266" s="947"/>
      <c r="B266" s="948"/>
      <c r="C266" s="949"/>
      <c r="D266" s="266" t="s">
        <v>75</v>
      </c>
      <c r="E266" s="267"/>
      <c r="F266" s="45" t="s">
        <v>103</v>
      </c>
      <c r="G266" s="45" t="s">
        <v>104</v>
      </c>
      <c r="H266" s="45" t="s">
        <v>105</v>
      </c>
      <c r="I266" s="942" t="s">
        <v>106</v>
      </c>
      <c r="J266" s="943"/>
    </row>
    <row r="267" spans="1:10" s="12" customFormat="1" ht="25.5" customHeight="1" thickTop="1" thickBot="1" x14ac:dyDescent="0.25">
      <c r="A267" s="271" t="s">
        <v>107</v>
      </c>
      <c r="B267" s="272"/>
      <c r="C267" s="273"/>
      <c r="D267" s="449">
        <f>IF(SUM(D268:E270)=0,"",SUM(D268:E270))</f>
        <v>1016347.75</v>
      </c>
      <c r="E267" s="834"/>
      <c r="F267" s="148">
        <f>IF(SUM(F268:F270)=0,"",SUM(F268:F270))</f>
        <v>291876</v>
      </c>
      <c r="G267" s="148" t="str">
        <f>IF(SUM(G268:G270)=0,"",SUM(G268:G270))</f>
        <v/>
      </c>
      <c r="H267" s="148" t="str">
        <f>IF(SUM(H268:H270)=0,"",SUM(H268:H270))</f>
        <v/>
      </c>
      <c r="I267" s="268">
        <f>(IF(SUM(I268:J270)=0,"",SUM(I268:J270)))</f>
        <v>1308223.75</v>
      </c>
      <c r="J267" s="270"/>
    </row>
    <row r="268" spans="1:10" s="12" customFormat="1" x14ac:dyDescent="0.2">
      <c r="A268" s="248" t="s">
        <v>538</v>
      </c>
      <c r="B268" s="249"/>
      <c r="C268" s="249"/>
      <c r="D268" s="262">
        <v>563483</v>
      </c>
      <c r="E268" s="263"/>
      <c r="F268" s="149">
        <v>229392</v>
      </c>
      <c r="G268" s="149"/>
      <c r="H268" s="149"/>
      <c r="I268" s="264">
        <f>IF(D268+F268-G268-H268=0,"",D268+F268-G268-H268)</f>
        <v>792875</v>
      </c>
      <c r="J268" s="265"/>
    </row>
    <row r="269" spans="1:10" s="12" customFormat="1" x14ac:dyDescent="0.2">
      <c r="A269" s="248" t="s">
        <v>539</v>
      </c>
      <c r="B269" s="249"/>
      <c r="C269" s="249"/>
      <c r="D269" s="262">
        <v>452864.75</v>
      </c>
      <c r="E269" s="263"/>
      <c r="F269" s="149">
        <v>62484</v>
      </c>
      <c r="G269" s="149"/>
      <c r="H269" s="149">
        <v>0</v>
      </c>
      <c r="I269" s="264">
        <f>IF(D269+F269-G269-H269=0,"",D269+F269-G269-H269)</f>
        <v>515348.75</v>
      </c>
      <c r="J269" s="265"/>
    </row>
    <row r="270" spans="1:10" s="12" customFormat="1" ht="15" thickBot="1" x14ac:dyDescent="0.25">
      <c r="A270" s="295"/>
      <c r="B270" s="296"/>
      <c r="C270" s="296"/>
      <c r="D270" s="297"/>
      <c r="E270" s="298"/>
      <c r="F270" s="131"/>
      <c r="G270" s="131"/>
      <c r="H270" s="131"/>
      <c r="I270" s="299" t="str">
        <f>IF(D270+F270-G270-H270=0,"",D270+F270-G270-H270)</f>
        <v/>
      </c>
      <c r="J270" s="300"/>
    </row>
    <row r="271" spans="1:10" s="12" customFormat="1" ht="33.75" customHeight="1" thickBot="1" x14ac:dyDescent="0.25">
      <c r="A271" s="279" t="s">
        <v>108</v>
      </c>
      <c r="B271" s="280"/>
      <c r="C271" s="281"/>
      <c r="D271" s="940">
        <f>IF(SUM(D272:E275)=0,"",SUM(D272:E275))</f>
        <v>155613.03</v>
      </c>
      <c r="E271" s="941"/>
      <c r="F271" s="195">
        <f>IF(SUM(F272:F275)=0,"",SUM(F272:F275))</f>
        <v>154298</v>
      </c>
      <c r="G271" s="195">
        <f>IF(SUM(G272:G275)=0,"",SUM(G272:G275))</f>
        <v>125957</v>
      </c>
      <c r="H271" s="195" t="str">
        <f>IF(SUM(H272:H275)=0,"",SUM(H272:H275))</f>
        <v/>
      </c>
      <c r="I271" s="282">
        <f>IF(SUM(I272:J275)=0,"",SUM(I272:J275))</f>
        <v>183954.02999999997</v>
      </c>
      <c r="J271" s="283"/>
    </row>
    <row r="272" spans="1:10" s="12" customFormat="1" x14ac:dyDescent="0.2">
      <c r="A272" s="248" t="s">
        <v>538</v>
      </c>
      <c r="B272" s="249"/>
      <c r="C272" s="249"/>
      <c r="D272" s="244">
        <v>29656.44</v>
      </c>
      <c r="E272" s="245"/>
      <c r="F272" s="149">
        <v>12073</v>
      </c>
      <c r="G272" s="149"/>
      <c r="H272" s="149"/>
      <c r="I272" s="246">
        <f>IF(D272+F272-G272-H272=0,"",D272+F272-G272-H272)</f>
        <v>41729.440000000002</v>
      </c>
      <c r="J272" s="247"/>
    </row>
    <row r="273" spans="1:10" s="12" customFormat="1" x14ac:dyDescent="0.2">
      <c r="A273" s="248" t="s">
        <v>540</v>
      </c>
      <c r="B273" s="249"/>
      <c r="C273" s="249"/>
      <c r="D273" s="244">
        <v>1000</v>
      </c>
      <c r="E273" s="245"/>
      <c r="F273" s="149">
        <v>1000</v>
      </c>
      <c r="G273" s="149">
        <v>1000</v>
      </c>
      <c r="H273" s="149"/>
      <c r="I273" s="246">
        <f>IF(D273+F273-G273-H273=0,"",D273+F273-G273-H273)</f>
        <v>1000</v>
      </c>
      <c r="J273" s="247"/>
    </row>
    <row r="274" spans="1:10" s="12" customFormat="1" x14ac:dyDescent="0.2">
      <c r="A274" s="248" t="s">
        <v>541</v>
      </c>
      <c r="B274" s="249"/>
      <c r="C274" s="249"/>
      <c r="D274" s="244">
        <v>124956.59</v>
      </c>
      <c r="E274" s="245"/>
      <c r="F274" s="128">
        <v>141225</v>
      </c>
      <c r="G274" s="128">
        <v>124957</v>
      </c>
      <c r="H274" s="129"/>
      <c r="I274" s="246">
        <f>IF(D274+F274-G274-H274=0,"",D274+F274-G274-H274)</f>
        <v>141224.58999999997</v>
      </c>
      <c r="J274" s="247"/>
    </row>
    <row r="275" spans="1:10" s="12" customFormat="1" ht="15" thickBot="1" x14ac:dyDescent="0.25">
      <c r="A275" s="250"/>
      <c r="B275" s="251"/>
      <c r="C275" s="251"/>
      <c r="D275" s="346"/>
      <c r="E275" s="347"/>
      <c r="F275" s="151"/>
      <c r="G275" s="151"/>
      <c r="H275" s="151"/>
      <c r="I275" s="348" t="str">
        <f>IF(D275+F275-G275-H275=0,"",D275+F275-G275-H275)</f>
        <v/>
      </c>
      <c r="J275" s="349"/>
    </row>
    <row r="276" spans="1:10" s="12" customFormat="1" ht="36" customHeight="1" thickTop="1" x14ac:dyDescent="0.2">
      <c r="A276" s="40"/>
      <c r="B276" s="40"/>
      <c r="C276" s="40"/>
      <c r="D276" s="39"/>
      <c r="E276" s="39"/>
      <c r="F276" s="39"/>
      <c r="G276" s="39"/>
      <c r="H276" s="39"/>
      <c r="I276" s="46"/>
      <c r="J276" s="46"/>
    </row>
    <row r="277" spans="1:10" s="12" customFormat="1" ht="15" thickBot="1" x14ac:dyDescent="0.25">
      <c r="A277" s="252"/>
      <c r="B277" s="252"/>
      <c r="C277" s="43"/>
      <c r="D277" s="43"/>
      <c r="E277" s="43"/>
      <c r="F277" s="43"/>
      <c r="G277" s="43"/>
      <c r="H277" s="43"/>
      <c r="I277" s="43"/>
      <c r="J277" s="43"/>
    </row>
    <row r="278" spans="1:10" s="12" customFormat="1" ht="15" thickTop="1" x14ac:dyDescent="0.2">
      <c r="A278" s="253" t="s">
        <v>443</v>
      </c>
      <c r="B278" s="254"/>
      <c r="C278" s="255"/>
      <c r="D278" s="259" t="s">
        <v>109</v>
      </c>
      <c r="E278" s="260"/>
      <c r="F278" s="260"/>
      <c r="G278" s="260"/>
      <c r="H278" s="260"/>
      <c r="I278" s="260"/>
      <c r="J278" s="261"/>
    </row>
    <row r="279" spans="1:10" s="12" customFormat="1" ht="62.45" customHeight="1" thickBot="1" x14ac:dyDescent="0.25">
      <c r="A279" s="256"/>
      <c r="B279" s="257"/>
      <c r="C279" s="258"/>
      <c r="D279" s="266" t="s">
        <v>75</v>
      </c>
      <c r="E279" s="267"/>
      <c r="F279" s="45" t="s">
        <v>103</v>
      </c>
      <c r="G279" s="45" t="s">
        <v>104</v>
      </c>
      <c r="H279" s="45" t="s">
        <v>105</v>
      </c>
      <c r="I279" s="942" t="s">
        <v>106</v>
      </c>
      <c r="J279" s="943"/>
    </row>
    <row r="280" spans="1:10" s="12" customFormat="1" ht="16.5" customHeight="1" thickTop="1" thickBot="1" x14ac:dyDescent="0.25">
      <c r="A280" s="271" t="s">
        <v>107</v>
      </c>
      <c r="B280" s="272"/>
      <c r="C280" s="273"/>
      <c r="D280" s="268">
        <f t="shared" ref="D280" si="26">IF(SUM(D281:D283)=0,"",SUM(D281:D283))</f>
        <v>1018897</v>
      </c>
      <c r="E280" s="269"/>
      <c r="F280" s="148">
        <f>IF(SUM(F281:F283)=0,"",SUM(F281:F283))</f>
        <v>202543</v>
      </c>
      <c r="G280" s="148" t="str">
        <f>IF(SUM(G281:G283)=0,"",SUM(G281:G283))</f>
        <v/>
      </c>
      <c r="H280" s="148">
        <f>IF(SUM(H281:H283)=0,"",SUM(H281:H283))</f>
        <v>205092</v>
      </c>
      <c r="I280" s="268">
        <f>(IF(SUM(I281:J283)=0,"",SUM(I281:J283)))</f>
        <v>1016348</v>
      </c>
      <c r="J280" s="270"/>
    </row>
    <row r="281" spans="1:10" s="12" customFormat="1" x14ac:dyDescent="0.2">
      <c r="A281" s="248" t="s">
        <v>542</v>
      </c>
      <c r="B281" s="249"/>
      <c r="C281" s="249"/>
      <c r="D281" s="262">
        <v>360940</v>
      </c>
      <c r="E281" s="263"/>
      <c r="F281" s="149">
        <v>202543</v>
      </c>
      <c r="G281" s="149"/>
      <c r="H281" s="149"/>
      <c r="I281" s="264">
        <f>IF(D281+F281-G281-H281=0,"",D281+F281-G281-H281)</f>
        <v>563483</v>
      </c>
      <c r="J281" s="265"/>
    </row>
    <row r="282" spans="1:10" s="12" customFormat="1" x14ac:dyDescent="0.2">
      <c r="A282" s="248" t="s">
        <v>539</v>
      </c>
      <c r="B282" s="249"/>
      <c r="C282" s="249"/>
      <c r="D282" s="262">
        <v>657957</v>
      </c>
      <c r="E282" s="263"/>
      <c r="F282" s="149"/>
      <c r="G282" s="149"/>
      <c r="H282" s="149">
        <v>205092</v>
      </c>
      <c r="I282" s="264">
        <f>IF(D282+F282-G282-H282=0,"",D282+F282-G282-H282)</f>
        <v>452865</v>
      </c>
      <c r="J282" s="265"/>
    </row>
    <row r="283" spans="1:10" s="12" customFormat="1" ht="15" thickBot="1" x14ac:dyDescent="0.25">
      <c r="A283" s="295"/>
      <c r="B283" s="296"/>
      <c r="C283" s="296"/>
      <c r="D283" s="297"/>
      <c r="E283" s="298"/>
      <c r="F283" s="131"/>
      <c r="G283" s="131"/>
      <c r="H283" s="131"/>
      <c r="I283" s="299" t="str">
        <f>IF(D283+F283-G283-H283=0,"",D283+F283-G283-H283)</f>
        <v/>
      </c>
      <c r="J283" s="300"/>
    </row>
    <row r="284" spans="1:10" s="12" customFormat="1" ht="32.25" customHeight="1" thickBot="1" x14ac:dyDescent="0.25">
      <c r="A284" s="279" t="s">
        <v>444</v>
      </c>
      <c r="B284" s="280"/>
      <c r="C284" s="281"/>
      <c r="D284" s="541">
        <f>IF(SUM(D285:E288)=0,"",SUM(D285:E288))</f>
        <v>161231</v>
      </c>
      <c r="E284" s="542"/>
      <c r="F284" s="150">
        <f>IF(SUM(F285:F288)=0,"",SUM(F285:F288))</f>
        <v>136617</v>
      </c>
      <c r="G284" s="150">
        <f>IF(SUM(G285:G288)=0,"",SUM(G285:G288))</f>
        <v>142235</v>
      </c>
      <c r="H284" s="150" t="str">
        <f>IF(SUM(H285:H288)=0,"",SUM(H285:H288))</f>
        <v/>
      </c>
      <c r="I284" s="485">
        <f>IF(SUM(I285:J288)=0,"",SUM(I285:J288))</f>
        <v>155613</v>
      </c>
      <c r="J284" s="543"/>
    </row>
    <row r="285" spans="1:10" s="12" customFormat="1" x14ac:dyDescent="0.2">
      <c r="A285" s="248" t="s">
        <v>543</v>
      </c>
      <c r="B285" s="249"/>
      <c r="C285" s="249"/>
      <c r="D285" s="244">
        <v>18996</v>
      </c>
      <c r="E285" s="245"/>
      <c r="F285" s="149">
        <v>10660</v>
      </c>
      <c r="G285" s="149"/>
      <c r="H285" s="149"/>
      <c r="I285" s="246">
        <f>IF(D285+F285-G285-H285=0,"",D285+F285-G285-H285)</f>
        <v>29656</v>
      </c>
      <c r="J285" s="247"/>
    </row>
    <row r="286" spans="1:10" s="12" customFormat="1" x14ac:dyDescent="0.2">
      <c r="A286" s="248" t="s">
        <v>540</v>
      </c>
      <c r="B286" s="249"/>
      <c r="C286" s="249"/>
      <c r="D286" s="244">
        <v>2500</v>
      </c>
      <c r="E286" s="245"/>
      <c r="F286" s="149">
        <v>1000</v>
      </c>
      <c r="G286" s="149">
        <v>2500</v>
      </c>
      <c r="H286" s="149"/>
      <c r="I286" s="246">
        <f>IF(D286+F286-G286-H286=0,"",D286+F286-G286-H286)</f>
        <v>1000</v>
      </c>
      <c r="J286" s="247"/>
    </row>
    <row r="287" spans="1:10" s="12" customFormat="1" x14ac:dyDescent="0.2">
      <c r="A287" s="248" t="s">
        <v>538</v>
      </c>
      <c r="B287" s="249"/>
      <c r="C287" s="249"/>
      <c r="D287" s="244">
        <v>139735</v>
      </c>
      <c r="E287" s="245"/>
      <c r="F287" s="128">
        <v>124957</v>
      </c>
      <c r="G287" s="128">
        <v>139735</v>
      </c>
      <c r="H287" s="129"/>
      <c r="I287" s="246">
        <f>IF(D287+F287-G287-H287=0,"",D287+F287-G287-H287)</f>
        <v>124957</v>
      </c>
      <c r="J287" s="247"/>
    </row>
    <row r="288" spans="1:10" s="12" customFormat="1" ht="15" thickBot="1" x14ac:dyDescent="0.25">
      <c r="A288" s="250" t="s">
        <v>544</v>
      </c>
      <c r="B288" s="251"/>
      <c r="C288" s="251"/>
      <c r="D288" s="346"/>
      <c r="E288" s="347"/>
      <c r="F288" s="151"/>
      <c r="G288" s="151"/>
      <c r="H288" s="151"/>
      <c r="I288" s="348" t="str">
        <f>IF(D288+F288-G288-H288=0,"",D288+F288-G288-H288)</f>
        <v/>
      </c>
      <c r="J288" s="349"/>
    </row>
    <row r="289" spans="1:10" s="12" customFormat="1" ht="15" thickTop="1" x14ac:dyDescent="0.2">
      <c r="A289" s="27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s="12" customFormat="1" x14ac:dyDescent="0.2">
      <c r="A290" s="20" t="s">
        <v>576</v>
      </c>
      <c r="B290" s="345" t="s">
        <v>110</v>
      </c>
      <c r="C290" s="345"/>
      <c r="D290" s="345"/>
      <c r="E290" s="345"/>
      <c r="F290" s="345"/>
      <c r="G290" s="345"/>
      <c r="H290" s="345"/>
      <c r="I290" s="345"/>
      <c r="J290" s="345"/>
    </row>
    <row r="291" spans="1:10" s="12" customFormat="1" ht="15" thickBot="1" x14ac:dyDescent="0.25">
      <c r="A291" s="36"/>
      <c r="B291" s="37"/>
      <c r="C291" s="37"/>
      <c r="D291" s="37"/>
      <c r="E291" s="37"/>
      <c r="F291" s="37"/>
      <c r="G291" s="37"/>
      <c r="H291" s="37"/>
      <c r="I291" s="37"/>
      <c r="J291" s="37"/>
    </row>
    <row r="292" spans="1:10" s="12" customFormat="1" ht="36" customHeight="1" thickTop="1" thickBot="1" x14ac:dyDescent="0.25">
      <c r="A292" s="532" t="s">
        <v>82</v>
      </c>
      <c r="B292" s="533"/>
      <c r="C292" s="533"/>
      <c r="D292" s="534"/>
      <c r="E292" s="533" t="s">
        <v>441</v>
      </c>
      <c r="F292" s="533"/>
      <c r="G292" s="535"/>
      <c r="H292" s="536" t="s">
        <v>442</v>
      </c>
      <c r="I292" s="533"/>
      <c r="J292" s="537"/>
    </row>
    <row r="293" spans="1:10" s="12" customFormat="1" ht="15.75" thickTop="1" thickBot="1" x14ac:dyDescent="0.25">
      <c r="A293" s="538" t="s">
        <v>111</v>
      </c>
      <c r="B293" s="539"/>
      <c r="C293" s="539"/>
      <c r="D293" s="540"/>
      <c r="E293" s="544">
        <v>2065382</v>
      </c>
      <c r="F293" s="545"/>
      <c r="G293" s="546"/>
      <c r="H293" s="547">
        <v>1700675</v>
      </c>
      <c r="I293" s="545"/>
      <c r="J293" s="548"/>
    </row>
    <row r="294" spans="1:10" s="12" customFormat="1" ht="15" thickBot="1" x14ac:dyDescent="0.25">
      <c r="A294" s="920" t="s">
        <v>112</v>
      </c>
      <c r="B294" s="921"/>
      <c r="C294" s="921"/>
      <c r="D294" s="922"/>
      <c r="E294" s="923">
        <v>416583</v>
      </c>
      <c r="F294" s="924"/>
      <c r="G294" s="925"/>
      <c r="H294" s="926">
        <v>653993</v>
      </c>
      <c r="I294" s="924"/>
      <c r="J294" s="927"/>
    </row>
    <row r="295" spans="1:10" s="12" customFormat="1" ht="15" thickTop="1" x14ac:dyDescent="0.2">
      <c r="A295" s="43"/>
      <c r="B295" s="43"/>
      <c r="C295" s="43"/>
      <c r="D295" s="43"/>
      <c r="E295" s="43"/>
      <c r="F295" s="43"/>
      <c r="G295" s="43"/>
      <c r="H295" s="43"/>
      <c r="I295" s="43"/>
      <c r="J295" s="43"/>
    </row>
    <row r="296" spans="1:10" s="12" customFormat="1" ht="15" thickBo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</row>
    <row r="297" spans="1:10" s="12" customFormat="1" ht="32.25" customHeight="1" thickBot="1" x14ac:dyDescent="0.25">
      <c r="A297" s="292" t="s">
        <v>82</v>
      </c>
      <c r="B297" s="293"/>
      <c r="C297" s="293"/>
      <c r="D297" s="293"/>
      <c r="E297" s="293" t="s">
        <v>441</v>
      </c>
      <c r="F297" s="293"/>
      <c r="G297" s="293"/>
      <c r="H297" s="293" t="s">
        <v>442</v>
      </c>
      <c r="I297" s="293"/>
      <c r="J297" s="294"/>
    </row>
    <row r="298" spans="1:10" s="12" customFormat="1" x14ac:dyDescent="0.2">
      <c r="A298" s="372" t="s">
        <v>116</v>
      </c>
      <c r="B298" s="373"/>
      <c r="C298" s="373"/>
      <c r="D298" s="373"/>
      <c r="E298" s="223">
        <v>137841</v>
      </c>
      <c r="F298" s="223"/>
      <c r="G298" s="223"/>
      <c r="H298" s="223">
        <v>25508</v>
      </c>
      <c r="I298" s="223"/>
      <c r="J298" s="223"/>
    </row>
    <row r="299" spans="1:10" s="12" customFormat="1" x14ac:dyDescent="0.2">
      <c r="A299" s="274" t="s">
        <v>114</v>
      </c>
      <c r="B299" s="275"/>
      <c r="C299" s="275"/>
      <c r="D299" s="275"/>
      <c r="E299" s="223"/>
      <c r="F299" s="223"/>
      <c r="G299" s="223"/>
      <c r="H299" s="223"/>
      <c r="I299" s="223"/>
      <c r="J299" s="223"/>
    </row>
    <row r="300" spans="1:10" s="12" customFormat="1" x14ac:dyDescent="0.2">
      <c r="A300" s="274" t="s">
        <v>445</v>
      </c>
      <c r="B300" s="275"/>
      <c r="C300" s="275"/>
      <c r="D300" s="275"/>
      <c r="E300" s="222">
        <v>137841</v>
      </c>
      <c r="F300" s="222"/>
      <c r="G300" s="222"/>
      <c r="H300" s="222">
        <v>25508</v>
      </c>
      <c r="I300" s="222"/>
      <c r="J300" s="222"/>
    </row>
    <row r="301" spans="1:10" s="12" customFormat="1" x14ac:dyDescent="0.2">
      <c r="A301" s="276" t="s">
        <v>129</v>
      </c>
      <c r="B301" s="277"/>
      <c r="C301" s="277"/>
      <c r="D301" s="277"/>
      <c r="E301" s="223">
        <v>2481965</v>
      </c>
      <c r="F301" s="223"/>
      <c r="G301" s="223"/>
      <c r="H301" s="223">
        <v>2354668</v>
      </c>
      <c r="I301" s="223"/>
      <c r="J301" s="223"/>
    </row>
    <row r="302" spans="1:10" s="12" customFormat="1" ht="32.25" customHeight="1" x14ac:dyDescent="0.2">
      <c r="A302" s="274" t="s">
        <v>446</v>
      </c>
      <c r="B302" s="275"/>
      <c r="C302" s="275"/>
      <c r="D302" s="275"/>
      <c r="E302" s="224">
        <v>2065382</v>
      </c>
      <c r="F302" s="224"/>
      <c r="G302" s="224"/>
      <c r="H302" s="224">
        <v>1700675</v>
      </c>
      <c r="I302" s="224"/>
      <c r="J302" s="225"/>
    </row>
    <row r="303" spans="1:10" s="12" customFormat="1" ht="15.75" customHeight="1" thickBot="1" x14ac:dyDescent="0.25">
      <c r="A303" s="306" t="s">
        <v>128</v>
      </c>
      <c r="B303" s="307"/>
      <c r="C303" s="307"/>
      <c r="D303" s="307"/>
      <c r="E303" s="308">
        <v>416583</v>
      </c>
      <c r="F303" s="308"/>
      <c r="G303" s="308"/>
      <c r="H303" s="308">
        <v>653993</v>
      </c>
      <c r="I303" s="308"/>
      <c r="J303" s="309"/>
    </row>
    <row r="304" spans="1:10" s="12" customFormat="1" ht="29.2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s="12" customFormat="1" x14ac:dyDescent="0.2">
      <c r="A305" s="20" t="s">
        <v>113</v>
      </c>
      <c r="B305" s="345" t="s">
        <v>651</v>
      </c>
      <c r="C305" s="345"/>
      <c r="D305" s="345"/>
      <c r="E305" s="345"/>
      <c r="F305" s="345"/>
      <c r="G305" s="345"/>
      <c r="H305" s="345"/>
      <c r="I305" s="345"/>
      <c r="J305" s="345"/>
    </row>
    <row r="306" spans="1:10" s="12" customFormat="1" ht="21" customHeight="1" x14ac:dyDescent="0.2">
      <c r="A306" s="20"/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1:10" s="12" customFormat="1" x14ac:dyDescent="0.2">
      <c r="A307" s="303" t="s">
        <v>451</v>
      </c>
      <c r="B307" s="303"/>
      <c r="C307" s="303"/>
      <c r="D307" s="303"/>
      <c r="E307" s="303"/>
      <c r="F307" s="303"/>
      <c r="G307" s="303"/>
      <c r="H307" s="303"/>
      <c r="I307" s="303"/>
      <c r="J307" s="303"/>
    </row>
    <row r="308" spans="1:10" s="12" customFormat="1" ht="15.75" customHeight="1" thickBot="1" x14ac:dyDescent="0.25">
      <c r="A308" s="352"/>
      <c r="B308" s="353"/>
      <c r="C308" s="37"/>
      <c r="D308" s="37"/>
      <c r="E308" s="37"/>
      <c r="F308" s="37"/>
      <c r="G308" s="37"/>
      <c r="H308" s="37"/>
      <c r="I308" s="37"/>
      <c r="J308" s="37"/>
    </row>
    <row r="309" spans="1:10" s="3" customFormat="1" ht="30" customHeight="1" thickTop="1" thickBot="1" x14ac:dyDescent="0.3">
      <c r="A309" s="913" t="s">
        <v>82</v>
      </c>
      <c r="B309" s="914"/>
      <c r="C309" s="534" t="s">
        <v>441</v>
      </c>
      <c r="D309" s="549"/>
      <c r="E309" s="549"/>
      <c r="F309" s="550"/>
      <c r="G309" s="534" t="s">
        <v>442</v>
      </c>
      <c r="H309" s="549"/>
      <c r="I309" s="549"/>
      <c r="J309" s="551"/>
    </row>
    <row r="310" spans="1:10" s="3" customFormat="1" ht="61.5" customHeight="1" thickTop="1" thickBot="1" x14ac:dyDescent="0.3">
      <c r="A310" s="915"/>
      <c r="B310" s="916"/>
      <c r="C310" s="507" t="s">
        <v>114</v>
      </c>
      <c r="D310" s="508"/>
      <c r="E310" s="509" t="s">
        <v>115</v>
      </c>
      <c r="F310" s="510"/>
      <c r="G310" s="511" t="s">
        <v>114</v>
      </c>
      <c r="H310" s="512"/>
      <c r="I310" s="513" t="s">
        <v>115</v>
      </c>
      <c r="J310" s="514"/>
    </row>
    <row r="311" spans="1:10" s="3" customFormat="1" ht="28.5" customHeight="1" thickTop="1" thickBot="1" x14ac:dyDescent="0.3">
      <c r="A311" s="354" t="s">
        <v>116</v>
      </c>
      <c r="B311" s="355"/>
      <c r="C311" s="515" t="str">
        <f>IF(SUM(C312:D325)=0,"",SUM(C312:D325))</f>
        <v/>
      </c>
      <c r="D311" s="516"/>
      <c r="E311" s="935">
        <f>IF(SUM(E312:F325)=0,"",SUM(E312:F325))</f>
        <v>6173309</v>
      </c>
      <c r="F311" s="515"/>
      <c r="G311" s="515" t="str">
        <f>IF(SUM(G312:H325)=0,"",SUM(G312:H325))</f>
        <v/>
      </c>
      <c r="H311" s="516"/>
      <c r="I311" s="935">
        <f>IF(SUM(I312:J325)=0,"",SUM(I312:J325))</f>
        <v>4318680</v>
      </c>
      <c r="J311" s="936"/>
    </row>
    <row r="312" spans="1:10" s="3" customFormat="1" ht="45" customHeight="1" thickTop="1" x14ac:dyDescent="0.25">
      <c r="A312" s="370" t="s">
        <v>447</v>
      </c>
      <c r="B312" s="371"/>
      <c r="C312" s="928"/>
      <c r="D312" s="929"/>
      <c r="E312" s="930"/>
      <c r="F312" s="931"/>
      <c r="G312" s="928"/>
      <c r="H312" s="932"/>
      <c r="I312" s="933"/>
      <c r="J312" s="934"/>
    </row>
    <row r="313" spans="1:10" s="3" customFormat="1" ht="47.25" customHeight="1" x14ac:dyDescent="0.25">
      <c r="A313" s="228" t="s">
        <v>448</v>
      </c>
      <c r="B313" s="229"/>
      <c r="C313" s="491"/>
      <c r="D313" s="518"/>
      <c r="E313" s="494"/>
      <c r="F313" s="495"/>
      <c r="G313" s="491"/>
      <c r="H313" s="492"/>
      <c r="I313" s="494"/>
      <c r="J313" s="506"/>
    </row>
    <row r="314" spans="1:10" s="3" customFormat="1" ht="34.5" customHeight="1" x14ac:dyDescent="0.25">
      <c r="A314" s="228" t="s">
        <v>499</v>
      </c>
      <c r="B314" s="229"/>
      <c r="C314" s="491"/>
      <c r="D314" s="518"/>
      <c r="E314" s="494">
        <v>101562</v>
      </c>
      <c r="F314" s="495"/>
      <c r="G314" s="491"/>
      <c r="H314" s="492"/>
      <c r="I314" s="494"/>
      <c r="J314" s="506"/>
    </row>
    <row r="315" spans="1:10" s="3" customFormat="1" ht="58.5" customHeight="1" x14ac:dyDescent="0.25">
      <c r="A315" s="228" t="s">
        <v>119</v>
      </c>
      <c r="B315" s="229"/>
      <c r="C315" s="491"/>
      <c r="D315" s="518"/>
      <c r="E315" s="494"/>
      <c r="F315" s="495"/>
      <c r="G315" s="491"/>
      <c r="H315" s="492"/>
      <c r="I315" s="494"/>
      <c r="J315" s="506"/>
    </row>
    <row r="316" spans="1:10" s="3" customFormat="1" ht="42.75" customHeight="1" x14ac:dyDescent="0.25">
      <c r="A316" s="350" t="s">
        <v>449</v>
      </c>
      <c r="B316" s="351"/>
      <c r="C316" s="226"/>
      <c r="D316" s="227"/>
      <c r="E316" s="230"/>
      <c r="F316" s="231"/>
      <c r="G316" s="226"/>
      <c r="H316" s="368"/>
      <c r="I316" s="230"/>
      <c r="J316" s="369"/>
    </row>
    <row r="317" spans="1:10" s="3" customFormat="1" ht="53.25" customHeight="1" x14ac:dyDescent="0.25">
      <c r="A317" s="350" t="s">
        <v>120</v>
      </c>
      <c r="B317" s="351"/>
      <c r="C317" s="226"/>
      <c r="D317" s="227"/>
      <c r="E317" s="230"/>
      <c r="F317" s="231"/>
      <c r="G317" s="226"/>
      <c r="H317" s="368"/>
      <c r="I317" s="230"/>
      <c r="J317" s="369"/>
    </row>
    <row r="318" spans="1:10" s="3" customFormat="1" ht="41.25" customHeight="1" x14ac:dyDescent="0.25">
      <c r="A318" s="350" t="s">
        <v>121</v>
      </c>
      <c r="B318" s="351"/>
      <c r="C318" s="226"/>
      <c r="D318" s="227"/>
      <c r="E318" s="230"/>
      <c r="F318" s="231"/>
      <c r="G318" s="226"/>
      <c r="H318" s="368"/>
      <c r="I318" s="230"/>
      <c r="J318" s="369"/>
    </row>
    <row r="319" spans="1:10" s="3" customFormat="1" ht="28.35" customHeight="1" x14ac:dyDescent="0.25">
      <c r="A319" s="350" t="s">
        <v>122</v>
      </c>
      <c r="B319" s="351"/>
      <c r="C319" s="226"/>
      <c r="D319" s="227"/>
      <c r="E319" s="230"/>
      <c r="F319" s="231"/>
      <c r="G319" s="226"/>
      <c r="H319" s="368"/>
      <c r="I319" s="230"/>
      <c r="J319" s="369"/>
    </row>
    <row r="320" spans="1:10" s="3" customFormat="1" ht="28.35" customHeight="1" x14ac:dyDescent="0.25">
      <c r="A320" s="350" t="s">
        <v>500</v>
      </c>
      <c r="B320" s="351"/>
      <c r="C320" s="226"/>
      <c r="D320" s="227"/>
      <c r="E320" s="230"/>
      <c r="F320" s="231"/>
      <c r="G320" s="226"/>
      <c r="H320" s="368"/>
      <c r="I320" s="230"/>
      <c r="J320" s="369"/>
    </row>
    <row r="321" spans="1:11" s="3" customFormat="1" ht="32.25" customHeight="1" x14ac:dyDescent="0.25">
      <c r="A321" s="350" t="s">
        <v>123</v>
      </c>
      <c r="B321" s="351"/>
      <c r="C321" s="226"/>
      <c r="D321" s="227"/>
      <c r="E321" s="230"/>
      <c r="F321" s="231"/>
      <c r="G321" s="226"/>
      <c r="H321" s="368"/>
      <c r="I321" s="230"/>
      <c r="J321" s="369"/>
    </row>
    <row r="322" spans="1:11" s="3" customFormat="1" ht="42" customHeight="1" x14ac:dyDescent="0.25">
      <c r="A322" s="350" t="s">
        <v>124</v>
      </c>
      <c r="B322" s="351"/>
      <c r="C322" s="226"/>
      <c r="D322" s="227"/>
      <c r="E322" s="230">
        <v>30883</v>
      </c>
      <c r="F322" s="231"/>
      <c r="G322" s="226"/>
      <c r="H322" s="368"/>
      <c r="I322" s="230">
        <v>16836</v>
      </c>
      <c r="J322" s="369"/>
    </row>
    <row r="323" spans="1:11" s="3" customFormat="1" ht="28.35" customHeight="1" x14ac:dyDescent="0.25">
      <c r="A323" s="350" t="s">
        <v>125</v>
      </c>
      <c r="B323" s="351"/>
      <c r="C323" s="226"/>
      <c r="D323" s="227"/>
      <c r="E323" s="230">
        <v>5396</v>
      </c>
      <c r="F323" s="231"/>
      <c r="G323" s="226"/>
      <c r="H323" s="368"/>
      <c r="I323" s="230">
        <v>8672</v>
      </c>
      <c r="J323" s="369"/>
    </row>
    <row r="324" spans="1:11" s="3" customFormat="1" ht="28.35" customHeight="1" x14ac:dyDescent="0.25">
      <c r="A324" s="350" t="s">
        <v>501</v>
      </c>
      <c r="B324" s="351"/>
      <c r="C324" s="226"/>
      <c r="D324" s="227"/>
      <c r="E324" s="230"/>
      <c r="F324" s="231"/>
      <c r="G324" s="226"/>
      <c r="H324" s="368"/>
      <c r="I324" s="230"/>
      <c r="J324" s="369"/>
    </row>
    <row r="325" spans="1:11" s="3" customFormat="1" ht="28.35" customHeight="1" thickBot="1" x14ac:dyDescent="0.3">
      <c r="A325" s="519" t="s">
        <v>126</v>
      </c>
      <c r="B325" s="520"/>
      <c r="C325" s="885"/>
      <c r="D325" s="918"/>
      <c r="E325" s="887">
        <v>6035468</v>
      </c>
      <c r="F325" s="888"/>
      <c r="G325" s="885"/>
      <c r="H325" s="886"/>
      <c r="I325" s="887">
        <v>4293172</v>
      </c>
      <c r="J325" s="919"/>
    </row>
    <row r="326" spans="1:11" s="3" customFormat="1" ht="28.35" customHeight="1" thickTop="1" x14ac:dyDescent="0.25">
      <c r="A326" s="14"/>
      <c r="B326" s="130"/>
      <c r="C326" s="47"/>
      <c r="D326" s="48"/>
      <c r="E326" s="48"/>
      <c r="F326" s="48"/>
      <c r="G326" s="47"/>
      <c r="H326" s="48"/>
      <c r="I326" s="48"/>
      <c r="J326" s="48"/>
    </row>
    <row r="327" spans="1:11" s="3" customFormat="1" ht="28.35" customHeight="1" x14ac:dyDescent="0.25">
      <c r="A327" s="304" t="s">
        <v>450</v>
      </c>
      <c r="B327" s="305"/>
      <c r="C327" s="305"/>
      <c r="D327" s="305"/>
      <c r="E327" s="305"/>
      <c r="F327" s="305"/>
      <c r="G327" s="305"/>
      <c r="H327" s="305"/>
      <c r="I327" s="305"/>
      <c r="J327" s="305"/>
    </row>
    <row r="328" spans="1:11" s="3" customFormat="1" ht="14.25" customHeight="1" thickBot="1" x14ac:dyDescent="0.25">
      <c r="A328" s="521"/>
      <c r="B328" s="522"/>
      <c r="C328" s="49"/>
      <c r="D328" s="50"/>
      <c r="E328" s="50"/>
      <c r="F328" s="50"/>
      <c r="G328" s="49"/>
      <c r="H328" s="50"/>
      <c r="I328" s="50"/>
      <c r="J328" s="50"/>
    </row>
    <row r="329" spans="1:11" s="3" customFormat="1" ht="28.35" customHeight="1" thickTop="1" thickBot="1" x14ac:dyDescent="0.3">
      <c r="A329" s="913" t="s">
        <v>82</v>
      </c>
      <c r="B329" s="914"/>
      <c r="C329" s="507" t="s">
        <v>441</v>
      </c>
      <c r="D329" s="911"/>
      <c r="E329" s="911"/>
      <c r="F329" s="917"/>
      <c r="G329" s="507" t="s">
        <v>442</v>
      </c>
      <c r="H329" s="911"/>
      <c r="I329" s="911"/>
      <c r="J329" s="912"/>
    </row>
    <row r="330" spans="1:11" s="3" customFormat="1" ht="63" customHeight="1" thickTop="1" thickBot="1" x14ac:dyDescent="0.3">
      <c r="A330" s="915"/>
      <c r="B330" s="916"/>
      <c r="C330" s="511" t="s">
        <v>127</v>
      </c>
      <c r="D330" s="512"/>
      <c r="E330" s="513" t="s">
        <v>128</v>
      </c>
      <c r="F330" s="904"/>
      <c r="G330" s="511" t="s">
        <v>127</v>
      </c>
      <c r="H330" s="512"/>
      <c r="I330" s="513" t="s">
        <v>128</v>
      </c>
      <c r="J330" s="514"/>
    </row>
    <row r="331" spans="1:11" s="3" customFormat="1" ht="36" customHeight="1" thickTop="1" thickBot="1" x14ac:dyDescent="0.3">
      <c r="A331" s="905" t="s">
        <v>129</v>
      </c>
      <c r="B331" s="906"/>
      <c r="C331" s="907">
        <f>IF(SUM(C332:D343)=0,"",SUM(C332:D343))</f>
        <v>4684049</v>
      </c>
      <c r="D331" s="908"/>
      <c r="E331" s="909">
        <f>IF(SUM(E332:F343)=0,"",SUM(E332:F343))</f>
        <v>416538</v>
      </c>
      <c r="F331" s="910"/>
      <c r="G331" s="907">
        <f>IF(SUM(G332:H343)=0,"",SUM(G332:H343))</f>
        <v>5193347</v>
      </c>
      <c r="H331" s="908"/>
      <c r="I331" s="909">
        <f>IF(SUM(I332:J343)=0,"",SUM(I332:J343))</f>
        <v>653993</v>
      </c>
      <c r="J331" s="910"/>
    </row>
    <row r="332" spans="1:11" s="3" customFormat="1" ht="44.25" customHeight="1" thickTop="1" x14ac:dyDescent="0.25">
      <c r="A332" s="228" t="s">
        <v>117</v>
      </c>
      <c r="B332" s="229"/>
      <c r="C332" s="491"/>
      <c r="D332" s="492"/>
      <c r="E332" s="494"/>
      <c r="F332" s="495"/>
      <c r="G332" s="491"/>
      <c r="H332" s="492"/>
      <c r="I332" s="494"/>
      <c r="J332" s="506"/>
    </row>
    <row r="333" spans="1:11" s="3" customFormat="1" ht="49.5" customHeight="1" x14ac:dyDescent="0.25">
      <c r="A333" s="228" t="s">
        <v>118</v>
      </c>
      <c r="B333" s="229"/>
      <c r="C333" s="491"/>
      <c r="D333" s="492"/>
      <c r="E333" s="494"/>
      <c r="F333" s="495"/>
      <c r="G333" s="491"/>
      <c r="H333" s="492"/>
      <c r="I333" s="494"/>
      <c r="J333" s="506"/>
    </row>
    <row r="334" spans="1:11" s="3" customFormat="1" ht="39" customHeight="1" x14ac:dyDescent="0.25">
      <c r="A334" s="228" t="s">
        <v>568</v>
      </c>
      <c r="B334" s="229"/>
      <c r="C334" s="491">
        <v>1356074</v>
      </c>
      <c r="D334" s="492"/>
      <c r="E334" s="494">
        <v>416538</v>
      </c>
      <c r="F334" s="495"/>
      <c r="G334" s="491">
        <v>985939</v>
      </c>
      <c r="H334" s="492"/>
      <c r="I334" s="494">
        <v>653993</v>
      </c>
      <c r="J334" s="495"/>
      <c r="K334" s="196"/>
    </row>
    <row r="335" spans="1:11" s="3" customFormat="1" ht="41.25" customHeight="1" x14ac:dyDescent="0.25">
      <c r="A335" s="228" t="s">
        <v>449</v>
      </c>
      <c r="B335" s="229"/>
      <c r="C335" s="491"/>
      <c r="D335" s="492"/>
      <c r="E335" s="494"/>
      <c r="F335" s="495"/>
      <c r="G335" s="491"/>
      <c r="H335" s="492"/>
      <c r="I335" s="494"/>
      <c r="J335" s="495"/>
    </row>
    <row r="336" spans="1:11" s="3" customFormat="1" ht="46.5" customHeight="1" x14ac:dyDescent="0.25">
      <c r="A336" s="228" t="s">
        <v>120</v>
      </c>
      <c r="B336" s="229"/>
      <c r="C336" s="491"/>
      <c r="D336" s="492"/>
      <c r="E336" s="494"/>
      <c r="F336" s="495"/>
      <c r="G336" s="491"/>
      <c r="H336" s="492"/>
      <c r="I336" s="494"/>
      <c r="J336" s="495"/>
    </row>
    <row r="337" spans="1:10" s="3" customFormat="1" ht="33.950000000000003" customHeight="1" x14ac:dyDescent="0.25">
      <c r="A337" s="350" t="s">
        <v>130</v>
      </c>
      <c r="B337" s="351"/>
      <c r="C337" s="226"/>
      <c r="D337" s="368"/>
      <c r="E337" s="230"/>
      <c r="F337" s="231"/>
      <c r="G337" s="226"/>
      <c r="H337" s="368"/>
      <c r="I337" s="230"/>
      <c r="J337" s="231"/>
    </row>
    <row r="338" spans="1:10" s="3" customFormat="1" ht="33.75" customHeight="1" x14ac:dyDescent="0.25">
      <c r="A338" s="228" t="s">
        <v>131</v>
      </c>
      <c r="B338" s="229"/>
      <c r="C338" s="491">
        <v>213563</v>
      </c>
      <c r="D338" s="492"/>
      <c r="E338" s="494"/>
      <c r="F338" s="495"/>
      <c r="G338" s="491">
        <v>170106</v>
      </c>
      <c r="H338" s="492"/>
      <c r="I338" s="494"/>
      <c r="J338" s="495"/>
    </row>
    <row r="339" spans="1:10" s="3" customFormat="1" ht="33.950000000000003" customHeight="1" x14ac:dyDescent="0.25">
      <c r="A339" s="350" t="s">
        <v>132</v>
      </c>
      <c r="B339" s="351"/>
      <c r="C339" s="226">
        <v>349171</v>
      </c>
      <c r="D339" s="368"/>
      <c r="E339" s="230"/>
      <c r="F339" s="231"/>
      <c r="G339" s="226">
        <v>409975</v>
      </c>
      <c r="H339" s="368"/>
      <c r="I339" s="230"/>
      <c r="J339" s="231"/>
    </row>
    <row r="340" spans="1:10" s="3" customFormat="1" ht="33.950000000000003" customHeight="1" x14ac:dyDescent="0.25">
      <c r="A340" s="228" t="s">
        <v>569</v>
      </c>
      <c r="B340" s="490"/>
      <c r="C340" s="491">
        <v>142465</v>
      </c>
      <c r="D340" s="492"/>
      <c r="E340" s="494"/>
      <c r="F340" s="495"/>
      <c r="G340" s="491">
        <v>113379</v>
      </c>
      <c r="H340" s="492"/>
      <c r="I340" s="494"/>
      <c r="J340" s="495"/>
    </row>
    <row r="341" spans="1:10" s="3" customFormat="1" ht="21.75" customHeight="1" x14ac:dyDescent="0.25">
      <c r="A341" s="228" t="s">
        <v>133</v>
      </c>
      <c r="B341" s="229"/>
      <c r="C341" s="491">
        <v>4154</v>
      </c>
      <c r="D341" s="492"/>
      <c r="E341" s="494"/>
      <c r="F341" s="495"/>
      <c r="G341" s="491">
        <v>21276</v>
      </c>
      <c r="H341" s="492"/>
      <c r="I341" s="494"/>
      <c r="J341" s="495"/>
    </row>
    <row r="342" spans="1:10" s="3" customFormat="1" ht="20.25" customHeight="1" x14ac:dyDescent="0.25">
      <c r="A342" s="228" t="s">
        <v>134</v>
      </c>
      <c r="B342" s="229"/>
      <c r="C342" s="491">
        <v>2618622</v>
      </c>
      <c r="D342" s="492"/>
      <c r="E342" s="494"/>
      <c r="F342" s="495"/>
      <c r="G342" s="491">
        <v>3492672</v>
      </c>
      <c r="H342" s="492"/>
      <c r="I342" s="494"/>
      <c r="J342" s="495"/>
    </row>
    <row r="343" spans="1:10" s="3" customFormat="1" ht="33.950000000000003" customHeight="1" thickBot="1" x14ac:dyDescent="0.3">
      <c r="A343" s="519" t="s">
        <v>135</v>
      </c>
      <c r="B343" s="520"/>
      <c r="C343" s="885"/>
      <c r="D343" s="886"/>
      <c r="E343" s="887"/>
      <c r="F343" s="888"/>
      <c r="G343" s="885"/>
      <c r="H343" s="886"/>
      <c r="I343" s="887"/>
      <c r="J343" s="888"/>
    </row>
    <row r="344" spans="1:10" s="3" customFormat="1" ht="15" thickTop="1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s="12" customForma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s="12" customFormat="1" x14ac:dyDescent="0.2">
      <c r="A346" s="51" t="s">
        <v>618</v>
      </c>
      <c r="B346" s="889" t="s">
        <v>136</v>
      </c>
      <c r="C346" s="889"/>
      <c r="D346" s="889"/>
      <c r="E346" s="889"/>
      <c r="F346" s="889"/>
      <c r="G346" s="889"/>
      <c r="H346" s="889"/>
      <c r="I346" s="889"/>
      <c r="J346" s="889"/>
    </row>
    <row r="347" spans="1:10" s="12" customFormat="1" ht="15" thickBot="1" x14ac:dyDescent="0.25">
      <c r="A347" s="36"/>
      <c r="B347" s="37"/>
      <c r="C347" s="37"/>
      <c r="D347" s="37"/>
      <c r="E347" s="37"/>
      <c r="F347" s="37"/>
      <c r="G347" s="37"/>
      <c r="H347" s="37"/>
      <c r="I347" s="37"/>
      <c r="J347" s="37"/>
    </row>
    <row r="348" spans="1:10" s="12" customFormat="1" ht="56.25" customHeight="1" thickTop="1" thickBot="1" x14ac:dyDescent="0.25">
      <c r="A348" s="890" t="s">
        <v>82</v>
      </c>
      <c r="B348" s="891"/>
      <c r="C348" s="891"/>
      <c r="D348" s="892"/>
      <c r="E348" s="891" t="s">
        <v>11</v>
      </c>
      <c r="F348" s="891"/>
      <c r="G348" s="1167"/>
      <c r="H348" s="1149" t="s">
        <v>12</v>
      </c>
      <c r="I348" s="1150"/>
      <c r="J348" s="1151"/>
    </row>
    <row r="349" spans="1:10" s="12" customFormat="1" ht="42" customHeight="1" x14ac:dyDescent="0.2">
      <c r="A349" s="893" t="s">
        <v>137</v>
      </c>
      <c r="B349" s="894"/>
      <c r="C349" s="894"/>
      <c r="D349" s="894"/>
      <c r="E349" s="1152">
        <f>IF(SUM(E350:G351)=0,"",SUM(E350:G351))</f>
        <v>404301</v>
      </c>
      <c r="F349" s="1152"/>
      <c r="G349" s="1152"/>
      <c r="H349" s="1152">
        <f>H351</f>
        <v>353598.36</v>
      </c>
      <c r="I349" s="1152"/>
      <c r="J349" s="1153"/>
    </row>
    <row r="350" spans="1:10" s="12" customFormat="1" x14ac:dyDescent="0.2">
      <c r="A350" s="274" t="s">
        <v>138</v>
      </c>
      <c r="B350" s="275"/>
      <c r="C350" s="275"/>
      <c r="D350" s="275"/>
      <c r="E350" s="224"/>
      <c r="F350" s="224"/>
      <c r="G350" s="224"/>
      <c r="H350" s="224"/>
      <c r="I350" s="224"/>
      <c r="J350" s="225"/>
    </row>
    <row r="351" spans="1:10" s="12" customFormat="1" x14ac:dyDescent="0.2">
      <c r="A351" s="274" t="s">
        <v>139</v>
      </c>
      <c r="B351" s="275"/>
      <c r="C351" s="275"/>
      <c r="D351" s="275"/>
      <c r="E351" s="224">
        <v>404301</v>
      </c>
      <c r="F351" s="224"/>
      <c r="G351" s="224"/>
      <c r="H351" s="224">
        <v>353598.36</v>
      </c>
      <c r="I351" s="224"/>
      <c r="J351" s="224"/>
    </row>
    <row r="352" spans="1:10" s="12" customFormat="1" ht="41.25" customHeight="1" x14ac:dyDescent="0.2">
      <c r="A352" s="274" t="s">
        <v>140</v>
      </c>
      <c r="B352" s="275"/>
      <c r="C352" s="275"/>
      <c r="D352" s="275"/>
      <c r="E352" s="868">
        <f>IF(SUM(E353:G354)=0,"",SUM(E353:G354))</f>
        <v>1433300.8</v>
      </c>
      <c r="F352" s="868"/>
      <c r="G352" s="868"/>
      <c r="H352" s="868">
        <f>IF(SUM(H353:J354)=0,"",SUM(H353:J354))</f>
        <v>1211816.49</v>
      </c>
      <c r="I352" s="868"/>
      <c r="J352" s="895"/>
    </row>
    <row r="353" spans="1:10" s="12" customFormat="1" x14ac:dyDescent="0.2">
      <c r="A353" s="274" t="s">
        <v>138</v>
      </c>
      <c r="B353" s="275"/>
      <c r="C353" s="275"/>
      <c r="D353" s="275"/>
      <c r="E353" s="224">
        <v>1433300.8</v>
      </c>
      <c r="F353" s="224"/>
      <c r="G353" s="224"/>
      <c r="H353" s="224">
        <v>1211816.49</v>
      </c>
      <c r="I353" s="224"/>
      <c r="J353" s="224"/>
    </row>
    <row r="354" spans="1:10" s="12" customFormat="1" x14ac:dyDescent="0.2">
      <c r="A354" s="274" t="s">
        <v>139</v>
      </c>
      <c r="B354" s="275"/>
      <c r="C354" s="275"/>
      <c r="D354" s="275"/>
      <c r="E354" s="224"/>
      <c r="F354" s="224"/>
      <c r="G354" s="224"/>
      <c r="H354" s="224"/>
      <c r="I354" s="224"/>
      <c r="J354" s="225"/>
    </row>
    <row r="355" spans="1:10" s="12" customFormat="1" ht="33" customHeight="1" x14ac:dyDescent="0.2">
      <c r="A355" s="274" t="s">
        <v>141</v>
      </c>
      <c r="B355" s="275"/>
      <c r="C355" s="275"/>
      <c r="D355" s="275"/>
      <c r="E355" s="493"/>
      <c r="F355" s="493"/>
      <c r="G355" s="493"/>
      <c r="H355" s="493"/>
      <c r="I355" s="493"/>
      <c r="J355" s="874"/>
    </row>
    <row r="356" spans="1:10" s="12" customFormat="1" ht="34.5" customHeight="1" x14ac:dyDescent="0.2">
      <c r="A356" s="274" t="s">
        <v>142</v>
      </c>
      <c r="B356" s="275"/>
      <c r="C356" s="275"/>
      <c r="D356" s="275"/>
      <c r="E356" s="493"/>
      <c r="F356" s="493"/>
      <c r="G356" s="493"/>
      <c r="H356" s="493"/>
      <c r="I356" s="493"/>
      <c r="J356" s="874"/>
    </row>
    <row r="357" spans="1:10" s="12" customFormat="1" x14ac:dyDescent="0.2">
      <c r="A357" s="274" t="s">
        <v>143</v>
      </c>
      <c r="B357" s="275"/>
      <c r="C357" s="275"/>
      <c r="D357" s="275"/>
      <c r="E357" s="896">
        <v>0.21</v>
      </c>
      <c r="F357" s="896"/>
      <c r="G357" s="897"/>
      <c r="H357" s="896">
        <v>0.21</v>
      </c>
      <c r="I357" s="896"/>
      <c r="J357" s="897"/>
    </row>
    <row r="358" spans="1:10" s="12" customFormat="1" x14ac:dyDescent="0.2">
      <c r="A358" s="276" t="s">
        <v>144</v>
      </c>
      <c r="B358" s="277"/>
      <c r="C358" s="277"/>
      <c r="D358" s="277"/>
      <c r="E358" s="493">
        <v>216090</v>
      </c>
      <c r="F358" s="493"/>
      <c r="G358" s="493"/>
      <c r="H358" s="493">
        <v>180225.81</v>
      </c>
      <c r="I358" s="493"/>
      <c r="J358" s="493"/>
    </row>
    <row r="359" spans="1:10" s="12" customFormat="1" x14ac:dyDescent="0.2">
      <c r="A359" s="274" t="s">
        <v>145</v>
      </c>
      <c r="B359" s="275"/>
      <c r="C359" s="275"/>
      <c r="D359" s="275"/>
      <c r="E359" s="868" t="str">
        <f>IF(SUM(E360:G361)=0,"",SUM(E360:G361))</f>
        <v/>
      </c>
      <c r="F359" s="868"/>
      <c r="G359" s="868"/>
      <c r="H359" s="868" t="str">
        <f>IF(SUM(H360:J361)=0,"",SUM(H360:J361))</f>
        <v/>
      </c>
      <c r="I359" s="868"/>
      <c r="J359" s="895"/>
    </row>
    <row r="360" spans="1:10" s="12" customFormat="1" x14ac:dyDescent="0.2">
      <c r="A360" s="274" t="s">
        <v>146</v>
      </c>
      <c r="B360" s="275"/>
      <c r="C360" s="275"/>
      <c r="D360" s="275"/>
      <c r="E360" s="224"/>
      <c r="F360" s="224"/>
      <c r="G360" s="224"/>
      <c r="H360" s="224"/>
      <c r="I360" s="224"/>
      <c r="J360" s="225"/>
    </row>
    <row r="361" spans="1:10" s="12" customFormat="1" x14ac:dyDescent="0.2">
      <c r="A361" s="274" t="s">
        <v>147</v>
      </c>
      <c r="B361" s="275"/>
      <c r="C361" s="275"/>
      <c r="D361" s="275"/>
      <c r="E361" s="224"/>
      <c r="F361" s="224"/>
      <c r="G361" s="224"/>
      <c r="H361" s="224"/>
      <c r="I361" s="224"/>
      <c r="J361" s="225"/>
    </row>
    <row r="362" spans="1:10" s="12" customFormat="1" x14ac:dyDescent="0.2">
      <c r="A362" s="276" t="s">
        <v>148</v>
      </c>
      <c r="B362" s="277"/>
      <c r="C362" s="277"/>
      <c r="D362" s="277"/>
      <c r="E362" s="493"/>
      <c r="F362" s="493"/>
      <c r="G362" s="493"/>
      <c r="H362" s="493"/>
      <c r="I362" s="493"/>
      <c r="J362" s="874"/>
    </row>
    <row r="363" spans="1:10" s="12" customFormat="1" x14ac:dyDescent="0.2">
      <c r="A363" s="274" t="s">
        <v>149</v>
      </c>
      <c r="B363" s="275"/>
      <c r="C363" s="275"/>
      <c r="D363" s="275"/>
      <c r="E363" s="868">
        <v>-35864</v>
      </c>
      <c r="F363" s="868"/>
      <c r="G363" s="868"/>
      <c r="H363" s="868">
        <v>2709</v>
      </c>
      <c r="I363" s="868"/>
      <c r="J363" s="868"/>
    </row>
    <row r="364" spans="1:10" s="12" customFormat="1" x14ac:dyDescent="0.2">
      <c r="A364" s="274" t="s">
        <v>146</v>
      </c>
      <c r="B364" s="275"/>
      <c r="C364" s="275"/>
      <c r="D364" s="275"/>
      <c r="E364" s="224">
        <v>-35864</v>
      </c>
      <c r="F364" s="224"/>
      <c r="G364" s="224"/>
      <c r="H364" s="224">
        <v>2709</v>
      </c>
      <c r="I364" s="224"/>
      <c r="J364" s="224"/>
    </row>
    <row r="365" spans="1:10" s="12" customFormat="1" x14ac:dyDescent="0.2">
      <c r="A365" s="274" t="s">
        <v>147</v>
      </c>
      <c r="B365" s="275"/>
      <c r="C365" s="275"/>
      <c r="D365" s="275"/>
      <c r="E365" s="224"/>
      <c r="F365" s="224"/>
      <c r="G365" s="224"/>
      <c r="H365" s="224"/>
      <c r="I365" s="224"/>
      <c r="J365" s="225"/>
    </row>
    <row r="366" spans="1:10" s="12" customFormat="1" ht="15" thickBot="1" x14ac:dyDescent="0.25">
      <c r="A366" s="306" t="s">
        <v>92</v>
      </c>
      <c r="B366" s="307"/>
      <c r="C366" s="307"/>
      <c r="D366" s="307"/>
      <c r="E366" s="308"/>
      <c r="F366" s="308"/>
      <c r="G366" s="308"/>
      <c r="H366" s="308"/>
      <c r="I366" s="308"/>
      <c r="J366" s="309"/>
    </row>
    <row r="367" spans="1:10" s="12" customFormat="1" ht="28.35" customHeight="1" x14ac:dyDescent="0.2">
      <c r="A367" s="27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s="12" customFormat="1" x14ac:dyDescent="0.2">
      <c r="A368" s="20" t="s">
        <v>619</v>
      </c>
      <c r="B368" s="345" t="s">
        <v>151</v>
      </c>
      <c r="C368" s="345"/>
      <c r="D368" s="345"/>
      <c r="E368" s="345"/>
      <c r="F368" s="345"/>
      <c r="G368" s="345"/>
      <c r="H368" s="345"/>
      <c r="I368" s="345"/>
      <c r="J368" s="345"/>
    </row>
    <row r="369" spans="1:10" s="12" customFormat="1" ht="15" thickBot="1" x14ac:dyDescent="0.25">
      <c r="A369" s="20"/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1:10" s="12" customFormat="1" ht="46.5" customHeight="1" thickTop="1" thickBot="1" x14ac:dyDescent="0.25">
      <c r="A370" s="890" t="s">
        <v>82</v>
      </c>
      <c r="B370" s="891"/>
      <c r="C370" s="891"/>
      <c r="D370" s="891"/>
      <c r="E370" s="1150" t="s">
        <v>11</v>
      </c>
      <c r="F370" s="1150"/>
      <c r="G370" s="1165"/>
      <c r="H370" s="1149" t="s">
        <v>12</v>
      </c>
      <c r="I370" s="1150"/>
      <c r="J370" s="1151"/>
    </row>
    <row r="371" spans="1:10" s="12" customFormat="1" x14ac:dyDescent="0.2">
      <c r="A371" s="1163" t="s">
        <v>152</v>
      </c>
      <c r="B371" s="1164"/>
      <c r="C371" s="1164"/>
      <c r="D371" s="1164"/>
      <c r="E371" s="1166">
        <f>H377</f>
        <v>16836</v>
      </c>
      <c r="F371" s="1166"/>
      <c r="G371" s="1166"/>
      <c r="H371" s="872">
        <v>16162</v>
      </c>
      <c r="I371" s="872"/>
      <c r="J371" s="873"/>
    </row>
    <row r="372" spans="1:10" s="12" customFormat="1" x14ac:dyDescent="0.2">
      <c r="A372" s="274" t="s">
        <v>153</v>
      </c>
      <c r="B372" s="275"/>
      <c r="C372" s="275"/>
      <c r="D372" s="275"/>
      <c r="E372" s="224">
        <v>32560</v>
      </c>
      <c r="F372" s="224"/>
      <c r="G372" s="224"/>
      <c r="H372" s="224">
        <v>16174</v>
      </c>
      <c r="I372" s="224"/>
      <c r="J372" s="225"/>
    </row>
    <row r="373" spans="1:10" s="12" customFormat="1" x14ac:dyDescent="0.2">
      <c r="A373" s="408" t="s">
        <v>154</v>
      </c>
      <c r="B373" s="409"/>
      <c r="C373" s="409"/>
      <c r="D373" s="409"/>
      <c r="E373" s="224"/>
      <c r="F373" s="224"/>
      <c r="G373" s="224"/>
      <c r="H373" s="224"/>
      <c r="I373" s="224"/>
      <c r="J373" s="225"/>
    </row>
    <row r="374" spans="1:10" s="12" customFormat="1" x14ac:dyDescent="0.2">
      <c r="A374" s="408" t="s">
        <v>155</v>
      </c>
      <c r="B374" s="409"/>
      <c r="C374" s="409"/>
      <c r="D374" s="409"/>
      <c r="E374" s="224"/>
      <c r="F374" s="224"/>
      <c r="G374" s="224"/>
      <c r="H374" s="224"/>
      <c r="I374" s="224"/>
      <c r="J374" s="225"/>
    </row>
    <row r="375" spans="1:10" s="12" customFormat="1" x14ac:dyDescent="0.2">
      <c r="A375" s="408" t="s">
        <v>156</v>
      </c>
      <c r="B375" s="409"/>
      <c r="C375" s="409"/>
      <c r="D375" s="409"/>
      <c r="E375" s="868">
        <f>IF(SUM(E372:G374)=0,"",SUM(E372:G374))</f>
        <v>32560</v>
      </c>
      <c r="F375" s="868"/>
      <c r="G375" s="868"/>
      <c r="H375" s="224">
        <v>16174</v>
      </c>
      <c r="I375" s="224"/>
      <c r="J375" s="225"/>
    </row>
    <row r="376" spans="1:10" s="12" customFormat="1" x14ac:dyDescent="0.2">
      <c r="A376" s="408" t="s">
        <v>157</v>
      </c>
      <c r="B376" s="409"/>
      <c r="C376" s="409"/>
      <c r="D376" s="409"/>
      <c r="E376" s="224">
        <v>18513</v>
      </c>
      <c r="F376" s="224"/>
      <c r="G376" s="224"/>
      <c r="H376" s="224">
        <v>15500</v>
      </c>
      <c r="I376" s="224"/>
      <c r="J376" s="225"/>
    </row>
    <row r="377" spans="1:10" s="12" customFormat="1" ht="15" thickBot="1" x14ac:dyDescent="0.25">
      <c r="A377" s="875" t="s">
        <v>158</v>
      </c>
      <c r="B377" s="876"/>
      <c r="C377" s="876"/>
      <c r="D377" s="876"/>
      <c r="E377" s="877">
        <f>IF(E371="",IF(E375="","",IFERROR((IF(E371="",0,E371)+IF(E375="",0,E375)-E376),"")),IF(E375="","",IFERROR((IF(E371="",0,E371)+IF(E375="",0,E375)-E376),"")))</f>
        <v>30883</v>
      </c>
      <c r="F377" s="877"/>
      <c r="G377" s="877"/>
      <c r="H377" s="878">
        <v>16836</v>
      </c>
      <c r="I377" s="878"/>
      <c r="J377" s="879"/>
    </row>
    <row r="378" spans="1:10" s="12" customFormat="1" x14ac:dyDescent="0.2">
      <c r="A378" s="52"/>
      <c r="B378" s="52"/>
      <c r="C378" s="52"/>
      <c r="D378" s="52"/>
      <c r="E378" s="53"/>
      <c r="F378" s="53"/>
      <c r="G378" s="53"/>
      <c r="H378" s="53"/>
      <c r="I378" s="53"/>
      <c r="J378" s="53"/>
    </row>
    <row r="379" spans="1:10" s="12" customFormat="1" x14ac:dyDescent="0.2">
      <c r="A379" s="27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s="12" customFormat="1" ht="33" customHeight="1" x14ac:dyDescent="0.2">
      <c r="A380" s="52" t="s">
        <v>150</v>
      </c>
      <c r="B380" s="304" t="s">
        <v>518</v>
      </c>
      <c r="C380" s="439"/>
      <c r="D380" s="439"/>
      <c r="E380" s="439"/>
      <c r="F380" s="439"/>
      <c r="G380" s="439"/>
      <c r="H380" s="439"/>
      <c r="I380" s="439"/>
      <c r="J380" s="439"/>
    </row>
    <row r="381" spans="1:10" s="12" customFormat="1" ht="15" thickBot="1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</row>
    <row r="382" spans="1:10" s="12" customFormat="1" x14ac:dyDescent="0.2">
      <c r="A382" s="898" t="s">
        <v>10</v>
      </c>
      <c r="B382" s="899"/>
      <c r="C382" s="880" t="s">
        <v>160</v>
      </c>
      <c r="D382" s="880" t="s">
        <v>452</v>
      </c>
      <c r="E382" s="880" t="s">
        <v>161</v>
      </c>
      <c r="F382" s="880"/>
      <c r="G382" s="880"/>
      <c r="H382" s="880"/>
      <c r="I382" s="880"/>
      <c r="J382" s="1161"/>
    </row>
    <row r="383" spans="1:10" s="12" customFormat="1" x14ac:dyDescent="0.2">
      <c r="A383" s="900"/>
      <c r="B383" s="901"/>
      <c r="C383" s="881"/>
      <c r="D383" s="881"/>
      <c r="E383" s="881" t="s">
        <v>54</v>
      </c>
      <c r="F383" s="881"/>
      <c r="G383" s="881"/>
      <c r="H383" s="881" t="s">
        <v>55</v>
      </c>
      <c r="I383" s="881"/>
      <c r="J383" s="1160"/>
    </row>
    <row r="384" spans="1:10" s="12" customFormat="1" x14ac:dyDescent="0.2">
      <c r="A384" s="900"/>
      <c r="B384" s="901"/>
      <c r="C384" s="881"/>
      <c r="D384" s="881"/>
      <c r="E384" s="883" t="s">
        <v>453</v>
      </c>
      <c r="F384" s="883"/>
      <c r="G384" s="883"/>
      <c r="H384" s="883" t="s">
        <v>453</v>
      </c>
      <c r="I384" s="883"/>
      <c r="J384" s="884"/>
    </row>
    <row r="385" spans="1:10" s="12" customFormat="1" ht="33" customHeight="1" thickBot="1" x14ac:dyDescent="0.25">
      <c r="A385" s="902"/>
      <c r="B385" s="903"/>
      <c r="C385" s="882"/>
      <c r="D385" s="882"/>
      <c r="E385" s="866" t="s">
        <v>454</v>
      </c>
      <c r="F385" s="866"/>
      <c r="G385" s="866"/>
      <c r="H385" s="866" t="s">
        <v>454</v>
      </c>
      <c r="I385" s="866"/>
      <c r="J385" s="867"/>
    </row>
    <row r="386" spans="1:10" s="12" customFormat="1" x14ac:dyDescent="0.2">
      <c r="A386" s="869" t="s">
        <v>126</v>
      </c>
      <c r="B386" s="870"/>
      <c r="C386" s="870"/>
      <c r="D386" s="870"/>
      <c r="E386" s="870"/>
      <c r="F386" s="870"/>
      <c r="G386" s="870"/>
      <c r="H386" s="870"/>
      <c r="I386" s="870"/>
      <c r="J386" s="871"/>
    </row>
    <row r="387" spans="1:10" s="12" customFormat="1" x14ac:dyDescent="0.2">
      <c r="A387" s="864" t="s">
        <v>545</v>
      </c>
      <c r="B387" s="865"/>
      <c r="C387" s="517"/>
      <c r="D387" s="838">
        <v>45930</v>
      </c>
      <c r="E387" s="499">
        <v>5505251</v>
      </c>
      <c r="F387" s="499"/>
      <c r="G387" s="499"/>
      <c r="H387" s="499">
        <v>3353383</v>
      </c>
      <c r="I387" s="499"/>
      <c r="J387" s="499"/>
    </row>
    <row r="388" spans="1:10" s="12" customFormat="1" x14ac:dyDescent="0.2">
      <c r="A388" s="864"/>
      <c r="B388" s="865"/>
      <c r="C388" s="517"/>
      <c r="D388" s="838"/>
      <c r="E388" s="499" t="s">
        <v>547</v>
      </c>
      <c r="F388" s="499"/>
      <c r="G388" s="499"/>
      <c r="H388" s="499" t="s">
        <v>547</v>
      </c>
      <c r="I388" s="499"/>
      <c r="J388" s="500"/>
    </row>
    <row r="389" spans="1:10" s="12" customFormat="1" ht="14.25" customHeight="1" x14ac:dyDescent="0.2">
      <c r="A389" s="864" t="s">
        <v>546</v>
      </c>
      <c r="B389" s="865"/>
      <c r="C389" s="517"/>
      <c r="D389" s="838">
        <v>45031</v>
      </c>
      <c r="E389" s="499">
        <v>530217</v>
      </c>
      <c r="F389" s="499"/>
      <c r="G389" s="499"/>
      <c r="H389" s="499">
        <v>939790</v>
      </c>
      <c r="I389" s="499"/>
      <c r="J389" s="499"/>
    </row>
    <row r="390" spans="1:10" s="12" customFormat="1" ht="15" customHeight="1" x14ac:dyDescent="0.2">
      <c r="A390" s="864"/>
      <c r="B390" s="865"/>
      <c r="C390" s="517"/>
      <c r="D390" s="838"/>
      <c r="E390" s="499" t="s">
        <v>547</v>
      </c>
      <c r="F390" s="499"/>
      <c r="G390" s="499"/>
      <c r="H390" s="499" t="s">
        <v>547</v>
      </c>
      <c r="I390" s="499"/>
      <c r="J390" s="500"/>
    </row>
    <row r="391" spans="1:10" s="12" customFormat="1" x14ac:dyDescent="0.2">
      <c r="A391" s="864"/>
      <c r="B391" s="865"/>
      <c r="C391" s="517"/>
      <c r="D391" s="838"/>
      <c r="E391" s="499"/>
      <c r="F391" s="499"/>
      <c r="G391" s="499"/>
      <c r="H391" s="499"/>
      <c r="I391" s="499"/>
      <c r="J391" s="500"/>
    </row>
    <row r="392" spans="1:10" s="12" customFormat="1" x14ac:dyDescent="0.2">
      <c r="A392" s="864"/>
      <c r="B392" s="865"/>
      <c r="C392" s="517"/>
      <c r="D392" s="838"/>
      <c r="E392" s="499"/>
      <c r="F392" s="499"/>
      <c r="G392" s="499"/>
      <c r="H392" s="499"/>
      <c r="I392" s="499"/>
      <c r="J392" s="500"/>
    </row>
    <row r="393" spans="1:10" s="12" customFormat="1" x14ac:dyDescent="0.2">
      <c r="A393" s="501" t="s">
        <v>162</v>
      </c>
      <c r="B393" s="502"/>
      <c r="C393" s="502"/>
      <c r="D393" s="502"/>
      <c r="E393" s="502"/>
      <c r="F393" s="502"/>
      <c r="G393" s="502"/>
      <c r="H393" s="502"/>
      <c r="I393" s="502"/>
      <c r="J393" s="503"/>
    </row>
    <row r="394" spans="1:10" s="12" customFormat="1" x14ac:dyDescent="0.2">
      <c r="A394" s="497" t="s">
        <v>545</v>
      </c>
      <c r="B394" s="498"/>
      <c r="C394" s="517"/>
      <c r="D394" s="838"/>
      <c r="E394" s="499">
        <v>2135249</v>
      </c>
      <c r="F394" s="499"/>
      <c r="G394" s="499"/>
      <c r="H394" s="499">
        <v>1389448</v>
      </c>
      <c r="I394" s="499"/>
      <c r="J394" s="499"/>
    </row>
    <row r="395" spans="1:10" s="12" customFormat="1" x14ac:dyDescent="0.2">
      <c r="A395" s="497"/>
      <c r="B395" s="498"/>
      <c r="C395" s="517"/>
      <c r="D395" s="838"/>
      <c r="E395" s="499" t="s">
        <v>547</v>
      </c>
      <c r="F395" s="499"/>
      <c r="G395" s="499"/>
      <c r="H395" s="499" t="s">
        <v>547</v>
      </c>
      <c r="I395" s="499"/>
      <c r="J395" s="500"/>
    </row>
    <row r="396" spans="1:10" s="12" customFormat="1" x14ac:dyDescent="0.2">
      <c r="A396" s="497" t="s">
        <v>546</v>
      </c>
      <c r="B396" s="498"/>
      <c r="C396" s="517"/>
      <c r="D396" s="838"/>
      <c r="E396" s="499">
        <v>409573</v>
      </c>
      <c r="F396" s="499"/>
      <c r="G396" s="499"/>
      <c r="H396" s="499">
        <v>403731</v>
      </c>
      <c r="I396" s="499"/>
      <c r="J396" s="499"/>
    </row>
    <row r="397" spans="1:10" s="12" customFormat="1" x14ac:dyDescent="0.2">
      <c r="A397" s="497"/>
      <c r="B397" s="498"/>
      <c r="C397" s="517"/>
      <c r="D397" s="838"/>
      <c r="E397" s="499" t="s">
        <v>547</v>
      </c>
      <c r="F397" s="499"/>
      <c r="G397" s="499"/>
      <c r="H397" s="499" t="s">
        <v>547</v>
      </c>
      <c r="I397" s="499"/>
      <c r="J397" s="500"/>
    </row>
    <row r="398" spans="1:10" s="12" customFormat="1" x14ac:dyDescent="0.2">
      <c r="A398" s="497" t="s">
        <v>548</v>
      </c>
      <c r="B398" s="498"/>
      <c r="C398" s="517"/>
      <c r="D398" s="838"/>
      <c r="E398" s="499">
        <v>73800</v>
      </c>
      <c r="F398" s="499"/>
      <c r="G398" s="499"/>
      <c r="H398" s="499">
        <v>1699493</v>
      </c>
      <c r="I398" s="499"/>
      <c r="J398" s="499"/>
    </row>
    <row r="399" spans="1:10" s="12" customFormat="1" x14ac:dyDescent="0.2">
      <c r="A399" s="497"/>
      <c r="B399" s="498"/>
      <c r="C399" s="517"/>
      <c r="D399" s="838"/>
      <c r="E399" s="499" t="s">
        <v>547</v>
      </c>
      <c r="F399" s="499"/>
      <c r="G399" s="499"/>
      <c r="H399" s="499" t="s">
        <v>547</v>
      </c>
      <c r="I399" s="499"/>
      <c r="J399" s="500"/>
    </row>
    <row r="400" spans="1:10" s="12" customFormat="1" x14ac:dyDescent="0.2">
      <c r="A400" s="501" t="s">
        <v>163</v>
      </c>
      <c r="B400" s="502"/>
      <c r="C400" s="502"/>
      <c r="D400" s="502"/>
      <c r="E400" s="502"/>
      <c r="F400" s="502"/>
      <c r="G400" s="502"/>
      <c r="H400" s="502"/>
      <c r="I400" s="502"/>
      <c r="J400" s="503"/>
    </row>
    <row r="401" spans="1:10" s="12" customFormat="1" x14ac:dyDescent="0.2">
      <c r="A401" s="497"/>
      <c r="B401" s="498"/>
      <c r="C401" s="517"/>
      <c r="D401" s="838"/>
      <c r="E401" s="499"/>
      <c r="F401" s="499"/>
      <c r="G401" s="499"/>
      <c r="H401" s="499"/>
      <c r="I401" s="499"/>
      <c r="J401" s="500"/>
    </row>
    <row r="402" spans="1:10" s="12" customFormat="1" x14ac:dyDescent="0.2">
      <c r="A402" s="497"/>
      <c r="B402" s="498"/>
      <c r="C402" s="517"/>
      <c r="D402" s="838"/>
      <c r="E402" s="499"/>
      <c r="F402" s="499"/>
      <c r="G402" s="499"/>
      <c r="H402" s="499"/>
      <c r="I402" s="499"/>
      <c r="J402" s="500"/>
    </row>
    <row r="403" spans="1:10" s="12" customFormat="1" x14ac:dyDescent="0.2">
      <c r="A403" s="497"/>
      <c r="B403" s="498"/>
      <c r="C403" s="517"/>
      <c r="D403" s="838"/>
      <c r="E403" s="499"/>
      <c r="F403" s="499"/>
      <c r="G403" s="499"/>
      <c r="H403" s="499"/>
      <c r="I403" s="499"/>
      <c r="J403" s="500"/>
    </row>
    <row r="404" spans="1:10" s="12" customFormat="1" x14ac:dyDescent="0.2">
      <c r="A404" s="497"/>
      <c r="B404" s="498"/>
      <c r="C404" s="517"/>
      <c r="D404" s="838"/>
      <c r="E404" s="499"/>
      <c r="F404" s="499"/>
      <c r="G404" s="499"/>
      <c r="H404" s="499"/>
      <c r="I404" s="499"/>
      <c r="J404" s="500"/>
    </row>
    <row r="405" spans="1:10" s="12" customFormat="1" x14ac:dyDescent="0.2">
      <c r="A405" s="497"/>
      <c r="B405" s="498"/>
      <c r="C405" s="517"/>
      <c r="D405" s="838"/>
      <c r="E405" s="499"/>
      <c r="F405" s="499"/>
      <c r="G405" s="499"/>
      <c r="H405" s="499"/>
      <c r="I405" s="499"/>
      <c r="J405" s="500"/>
    </row>
    <row r="406" spans="1:10" s="12" customFormat="1" ht="24.6" customHeight="1" x14ac:dyDescent="0.2">
      <c r="A406" s="497"/>
      <c r="B406" s="498"/>
      <c r="C406" s="517"/>
      <c r="D406" s="838"/>
      <c r="E406" s="499"/>
      <c r="F406" s="499"/>
      <c r="G406" s="499"/>
      <c r="H406" s="499"/>
      <c r="I406" s="499"/>
      <c r="J406" s="500"/>
    </row>
    <row r="407" spans="1:10" s="12" customFormat="1" x14ac:dyDescent="0.2">
      <c r="A407" s="501" t="s">
        <v>164</v>
      </c>
      <c r="B407" s="502"/>
      <c r="C407" s="502"/>
      <c r="D407" s="502"/>
      <c r="E407" s="502"/>
      <c r="F407" s="502"/>
      <c r="G407" s="502"/>
      <c r="H407" s="502"/>
      <c r="I407" s="502"/>
      <c r="J407" s="503"/>
    </row>
    <row r="408" spans="1:10" s="12" customFormat="1" x14ac:dyDescent="0.2">
      <c r="A408" s="497"/>
      <c r="B408" s="498"/>
      <c r="C408" s="517"/>
      <c r="D408" s="838"/>
      <c r="E408" s="499"/>
      <c r="F408" s="499"/>
      <c r="G408" s="499"/>
      <c r="H408" s="499"/>
      <c r="I408" s="499"/>
      <c r="J408" s="500"/>
    </row>
    <row r="409" spans="1:10" s="12" customFormat="1" x14ac:dyDescent="0.2">
      <c r="A409" s="497"/>
      <c r="B409" s="498"/>
      <c r="C409" s="517"/>
      <c r="D409" s="838"/>
      <c r="E409" s="499"/>
      <c r="F409" s="499"/>
      <c r="G409" s="499"/>
      <c r="H409" s="499"/>
      <c r="I409" s="499"/>
      <c r="J409" s="500"/>
    </row>
    <row r="410" spans="1:10" s="12" customFormat="1" x14ac:dyDescent="0.2">
      <c r="A410" s="497"/>
      <c r="B410" s="498"/>
      <c r="C410" s="517"/>
      <c r="D410" s="838"/>
      <c r="E410" s="499"/>
      <c r="F410" s="499"/>
      <c r="G410" s="499"/>
      <c r="H410" s="499"/>
      <c r="I410" s="499"/>
      <c r="J410" s="500"/>
    </row>
    <row r="411" spans="1:10" s="12" customFormat="1" x14ac:dyDescent="0.2">
      <c r="A411" s="497"/>
      <c r="B411" s="498"/>
      <c r="C411" s="517"/>
      <c r="D411" s="838"/>
      <c r="E411" s="499"/>
      <c r="F411" s="499"/>
      <c r="G411" s="499"/>
      <c r="H411" s="499"/>
      <c r="I411" s="499"/>
      <c r="J411" s="500"/>
    </row>
    <row r="412" spans="1:10" s="12" customFormat="1" x14ac:dyDescent="0.2">
      <c r="A412" s="497"/>
      <c r="B412" s="498"/>
      <c r="C412" s="517"/>
      <c r="D412" s="838"/>
      <c r="E412" s="499"/>
      <c r="F412" s="499"/>
      <c r="G412" s="499"/>
      <c r="H412" s="499"/>
      <c r="I412" s="499"/>
      <c r="J412" s="500"/>
    </row>
    <row r="413" spans="1:10" s="12" customFormat="1" x14ac:dyDescent="0.2">
      <c r="A413" s="497"/>
      <c r="B413" s="498"/>
      <c r="C413" s="517"/>
      <c r="D413" s="838"/>
      <c r="E413" s="499"/>
      <c r="F413" s="499"/>
      <c r="G413" s="499"/>
      <c r="H413" s="499"/>
      <c r="I413" s="499"/>
      <c r="J413" s="500"/>
    </row>
    <row r="414" spans="1:10" s="12" customFormat="1" x14ac:dyDescent="0.2">
      <c r="A414" s="501" t="s">
        <v>165</v>
      </c>
      <c r="B414" s="502"/>
      <c r="C414" s="502"/>
      <c r="D414" s="502"/>
      <c r="E414" s="502"/>
      <c r="F414" s="502"/>
      <c r="G414" s="502"/>
      <c r="H414" s="502"/>
      <c r="I414" s="502"/>
      <c r="J414" s="503"/>
    </row>
    <row r="415" spans="1:10" s="12" customFormat="1" x14ac:dyDescent="0.2">
      <c r="A415" s="497"/>
      <c r="B415" s="498"/>
      <c r="C415" s="517"/>
      <c r="D415" s="838"/>
      <c r="E415" s="499"/>
      <c r="F415" s="499"/>
      <c r="G415" s="499"/>
      <c r="H415" s="499"/>
      <c r="I415" s="499"/>
      <c r="J415" s="500"/>
    </row>
    <row r="416" spans="1:10" s="12" customFormat="1" x14ac:dyDescent="0.2">
      <c r="A416" s="497"/>
      <c r="B416" s="498"/>
      <c r="C416" s="517"/>
      <c r="D416" s="838"/>
      <c r="E416" s="499"/>
      <c r="F416" s="499"/>
      <c r="G416" s="499"/>
      <c r="H416" s="499"/>
      <c r="I416" s="499"/>
      <c r="J416" s="500"/>
    </row>
    <row r="417" spans="1:10" s="12" customFormat="1" x14ac:dyDescent="0.2">
      <c r="A417" s="497"/>
      <c r="B417" s="498"/>
      <c r="C417" s="517"/>
      <c r="D417" s="517"/>
      <c r="E417" s="499"/>
      <c r="F417" s="499"/>
      <c r="G417" s="499"/>
      <c r="H417" s="499"/>
      <c r="I417" s="499"/>
      <c r="J417" s="500"/>
    </row>
    <row r="418" spans="1:10" s="12" customFormat="1" x14ac:dyDescent="0.2">
      <c r="A418" s="497"/>
      <c r="B418" s="498"/>
      <c r="C418" s="517"/>
      <c r="D418" s="517"/>
      <c r="E418" s="499"/>
      <c r="F418" s="499"/>
      <c r="G418" s="499"/>
      <c r="H418" s="499"/>
      <c r="I418" s="499"/>
      <c r="J418" s="500"/>
    </row>
    <row r="419" spans="1:10" s="12" customFormat="1" x14ac:dyDescent="0.2">
      <c r="A419" s="839"/>
      <c r="B419" s="517"/>
      <c r="C419" s="517"/>
      <c r="D419" s="838"/>
      <c r="E419" s="836"/>
      <c r="F419" s="836"/>
      <c r="G419" s="836"/>
      <c r="H419" s="836"/>
      <c r="I419" s="836"/>
      <c r="J419" s="837"/>
    </row>
    <row r="420" spans="1:10" s="12" customFormat="1" ht="15" thickBot="1" x14ac:dyDescent="0.25">
      <c r="A420" s="840"/>
      <c r="B420" s="841"/>
      <c r="C420" s="841"/>
      <c r="D420" s="842"/>
      <c r="E420" s="504"/>
      <c r="F420" s="504"/>
      <c r="G420" s="504"/>
      <c r="H420" s="504"/>
      <c r="I420" s="504"/>
      <c r="J420" s="505"/>
    </row>
    <row r="421" spans="1:10" s="12" customFormat="1" x14ac:dyDescent="0.2">
      <c r="A421" s="52"/>
      <c r="B421" s="52"/>
      <c r="C421" s="52"/>
      <c r="D421" s="52"/>
      <c r="E421" s="53"/>
      <c r="F421" s="53"/>
      <c r="G421" s="53"/>
      <c r="H421" s="53"/>
      <c r="I421" s="53"/>
      <c r="J421" s="53"/>
    </row>
    <row r="422" spans="1:10" s="12" customFormat="1" ht="37.5" customHeight="1" thickBot="1" x14ac:dyDescent="0.25">
      <c r="A422" s="20" t="s">
        <v>577</v>
      </c>
      <c r="B422" s="345" t="s">
        <v>510</v>
      </c>
      <c r="C422" s="345"/>
      <c r="D422" s="345"/>
      <c r="E422" s="345"/>
      <c r="F422" s="345"/>
      <c r="G422" s="345"/>
      <c r="H422" s="345"/>
      <c r="I422" s="345"/>
      <c r="J422" s="345"/>
    </row>
    <row r="423" spans="1:10" s="12" customFormat="1" ht="45.6" customHeight="1" thickTop="1" x14ac:dyDescent="0.2">
      <c r="A423" s="859" t="s">
        <v>455</v>
      </c>
      <c r="B423" s="945"/>
      <c r="C423" s="945"/>
      <c r="D423" s="945"/>
      <c r="E423" s="259" t="s">
        <v>11</v>
      </c>
      <c r="F423" s="260"/>
      <c r="G423" s="260"/>
      <c r="H423" s="1185" t="s">
        <v>12</v>
      </c>
      <c r="I423" s="260"/>
      <c r="J423" s="261"/>
    </row>
    <row r="424" spans="1:10" s="12" customFormat="1" ht="19.149999999999999" customHeight="1" x14ac:dyDescent="0.2">
      <c r="A424" s="1184"/>
      <c r="B424" s="759"/>
      <c r="C424" s="759"/>
      <c r="D424" s="759"/>
      <c r="E424" s="1186" t="s">
        <v>159</v>
      </c>
      <c r="F424" s="1187"/>
      <c r="G424" s="1187"/>
      <c r="H424" s="1188" t="s">
        <v>159</v>
      </c>
      <c r="I424" s="1187"/>
      <c r="J424" s="1189"/>
    </row>
    <row r="425" spans="1:10" s="12" customFormat="1" ht="50.25" customHeight="1" thickBot="1" x14ac:dyDescent="0.25">
      <c r="A425" s="1184"/>
      <c r="B425" s="759"/>
      <c r="C425" s="759"/>
      <c r="D425" s="759"/>
      <c r="E425" s="54" t="s">
        <v>166</v>
      </c>
      <c r="F425" s="55" t="s">
        <v>167</v>
      </c>
      <c r="G425" s="55" t="s">
        <v>168</v>
      </c>
      <c r="H425" s="56" t="s">
        <v>166</v>
      </c>
      <c r="I425" s="55" t="s">
        <v>167</v>
      </c>
      <c r="J425" s="57" t="s">
        <v>168</v>
      </c>
    </row>
    <row r="426" spans="1:10" s="12" customFormat="1" ht="15" thickTop="1" x14ac:dyDescent="0.2">
      <c r="A426" s="414" t="s">
        <v>169</v>
      </c>
      <c r="B426" s="415"/>
      <c r="C426" s="415"/>
      <c r="D426" s="415"/>
      <c r="E426" s="152">
        <v>3275</v>
      </c>
      <c r="F426" s="153">
        <v>5396</v>
      </c>
      <c r="G426" s="153"/>
      <c r="H426" s="213">
        <v>5315</v>
      </c>
      <c r="I426" s="214">
        <v>8672</v>
      </c>
      <c r="J426" s="154"/>
    </row>
    <row r="427" spans="1:10" s="12" customFormat="1" ht="15" thickBot="1" x14ac:dyDescent="0.25">
      <c r="A427" s="847" t="s">
        <v>170</v>
      </c>
      <c r="B427" s="417"/>
      <c r="C427" s="417"/>
      <c r="D427" s="417"/>
      <c r="E427" s="155">
        <v>279</v>
      </c>
      <c r="F427" s="156">
        <v>330</v>
      </c>
      <c r="G427" s="156"/>
      <c r="H427" s="155">
        <v>491</v>
      </c>
      <c r="I427" s="156">
        <v>609</v>
      </c>
      <c r="J427" s="157"/>
    </row>
    <row r="428" spans="1:10" s="12" customFormat="1" ht="15" thickBot="1" x14ac:dyDescent="0.25">
      <c r="A428" s="862" t="s">
        <v>43</v>
      </c>
      <c r="B428" s="863"/>
      <c r="C428" s="863"/>
      <c r="D428" s="863"/>
      <c r="E428" s="158">
        <f t="shared" ref="E428:J428" si="27">IF(SUM(E426:E427)=0,"",SUM(E426:E427))</f>
        <v>3554</v>
      </c>
      <c r="F428" s="159">
        <f t="shared" si="27"/>
        <v>5726</v>
      </c>
      <c r="G428" s="159" t="str">
        <f t="shared" si="27"/>
        <v/>
      </c>
      <c r="H428" s="158">
        <f t="shared" ref="H428:I428" si="28">IF(SUM(H426:H427)=0,"",SUM(H426:H427))</f>
        <v>5806</v>
      </c>
      <c r="I428" s="159">
        <f t="shared" si="28"/>
        <v>9281</v>
      </c>
      <c r="J428" s="160" t="str">
        <f t="shared" si="27"/>
        <v/>
      </c>
    </row>
    <row r="429" spans="1:10" s="12" customFormat="1" ht="15" thickTop="1" x14ac:dyDescent="0.2">
      <c r="A429" s="40"/>
      <c r="B429" s="40"/>
      <c r="C429" s="40"/>
      <c r="D429" s="40"/>
      <c r="E429" s="41"/>
      <c r="F429" s="41"/>
      <c r="G429" s="41"/>
      <c r="H429" s="41"/>
      <c r="I429" s="42"/>
      <c r="J429" s="42"/>
    </row>
    <row r="430" spans="1:10" s="12" customFormat="1" x14ac:dyDescent="0.2">
      <c r="A430" s="848"/>
      <c r="B430" s="848"/>
      <c r="C430" s="848"/>
      <c r="D430" s="848"/>
      <c r="E430" s="848"/>
      <c r="F430" s="848"/>
      <c r="G430" s="848"/>
      <c r="H430" s="848"/>
      <c r="I430" s="848"/>
      <c r="J430" s="848"/>
    </row>
    <row r="431" spans="1:10" s="12" customFormat="1" ht="27.75" customHeight="1" thickBot="1" x14ac:dyDescent="0.25">
      <c r="A431" s="51" t="s">
        <v>509</v>
      </c>
      <c r="B431" s="440" t="s">
        <v>171</v>
      </c>
      <c r="C431" s="440"/>
      <c r="D431" s="440"/>
      <c r="E431" s="440"/>
      <c r="F431" s="440"/>
      <c r="G431" s="440"/>
      <c r="H431" s="440"/>
      <c r="I431" s="440"/>
      <c r="J431" s="440"/>
    </row>
    <row r="432" spans="1:10" s="12" customFormat="1" ht="49.5" customHeight="1" thickTop="1" x14ac:dyDescent="0.2">
      <c r="A432" s="859" t="s">
        <v>82</v>
      </c>
      <c r="B432" s="860"/>
      <c r="C432" s="860"/>
      <c r="D432" s="860"/>
      <c r="E432" s="259" t="s">
        <v>54</v>
      </c>
      <c r="F432" s="260"/>
      <c r="G432" s="260"/>
      <c r="H432" s="259" t="s">
        <v>55</v>
      </c>
      <c r="I432" s="260"/>
      <c r="J432" s="261"/>
    </row>
    <row r="433" spans="1:10" s="12" customFormat="1" ht="29.25" thickBot="1" x14ac:dyDescent="0.25">
      <c r="A433" s="861"/>
      <c r="B433" s="812"/>
      <c r="C433" s="812"/>
      <c r="D433" s="812"/>
      <c r="E433" s="59" t="s">
        <v>172</v>
      </c>
      <c r="F433" s="60" t="s">
        <v>173</v>
      </c>
      <c r="G433" s="60" t="s">
        <v>174</v>
      </c>
      <c r="H433" s="59" t="s">
        <v>172</v>
      </c>
      <c r="I433" s="60" t="s">
        <v>173</v>
      </c>
      <c r="J433" s="61" t="s">
        <v>174</v>
      </c>
    </row>
    <row r="434" spans="1:10" s="12" customFormat="1" ht="29.45" customHeight="1" thickTop="1" x14ac:dyDescent="0.2">
      <c r="A434" s="538" t="s">
        <v>175</v>
      </c>
      <c r="B434" s="539"/>
      <c r="C434" s="539"/>
      <c r="D434" s="539"/>
      <c r="E434" s="152">
        <v>3897650.19</v>
      </c>
      <c r="F434" s="62" t="s">
        <v>64</v>
      </c>
      <c r="G434" s="62" t="s">
        <v>64</v>
      </c>
      <c r="H434" s="213">
        <v>3886102.85</v>
      </c>
      <c r="I434" s="161" t="s">
        <v>64</v>
      </c>
      <c r="J434" s="63" t="s">
        <v>64</v>
      </c>
    </row>
    <row r="435" spans="1:10" s="12" customFormat="1" x14ac:dyDescent="0.2">
      <c r="A435" s="464" t="s">
        <v>176</v>
      </c>
      <c r="B435" s="465"/>
      <c r="C435" s="465"/>
      <c r="D435" s="465"/>
      <c r="E435" s="64" t="s">
        <v>64</v>
      </c>
      <c r="F435" s="162">
        <v>818506.54</v>
      </c>
      <c r="G435" s="197">
        <v>21</v>
      </c>
      <c r="H435" s="64" t="s">
        <v>64</v>
      </c>
      <c r="I435" s="216">
        <f>H434*J435/100</f>
        <v>816081.59850000008</v>
      </c>
      <c r="J435" s="202">
        <v>21</v>
      </c>
    </row>
    <row r="436" spans="1:10" s="12" customFormat="1" x14ac:dyDescent="0.2">
      <c r="A436" s="464" t="s">
        <v>177</v>
      </c>
      <c r="B436" s="465">
        <v>39</v>
      </c>
      <c r="C436" s="465">
        <v>9</v>
      </c>
      <c r="D436" s="465">
        <v>23</v>
      </c>
      <c r="E436" s="163">
        <v>403090</v>
      </c>
      <c r="F436" s="162">
        <v>84648.9</v>
      </c>
      <c r="G436" s="197">
        <v>21</v>
      </c>
      <c r="H436" s="215">
        <v>381651.31</v>
      </c>
      <c r="I436" s="216">
        <f>H436*0.21</f>
        <v>80146.775099999999</v>
      </c>
      <c r="J436" s="202">
        <v>21</v>
      </c>
    </row>
    <row r="437" spans="1:10" s="12" customFormat="1" x14ac:dyDescent="0.2">
      <c r="A437" s="464" t="s">
        <v>178</v>
      </c>
      <c r="B437" s="465"/>
      <c r="C437" s="465"/>
      <c r="D437" s="465"/>
      <c r="E437" s="163">
        <v>-215848.48</v>
      </c>
      <c r="F437" s="162">
        <v>-45328</v>
      </c>
      <c r="G437" s="197">
        <v>21</v>
      </c>
      <c r="H437" s="215">
        <v>-351061.98</v>
      </c>
      <c r="I437" s="216">
        <f>H437*0.21</f>
        <v>-73723.015799999994</v>
      </c>
      <c r="J437" s="202">
        <v>21</v>
      </c>
    </row>
    <row r="438" spans="1:10" s="12" customFormat="1" x14ac:dyDescent="0.2">
      <c r="A438" s="442" t="s">
        <v>512</v>
      </c>
      <c r="B438" s="496"/>
      <c r="C438" s="496"/>
      <c r="D438" s="496"/>
      <c r="E438" s="163"/>
      <c r="F438" s="162"/>
      <c r="G438" s="197">
        <v>21</v>
      </c>
      <c r="H438" s="163"/>
      <c r="I438" s="162"/>
      <c r="J438" s="202">
        <v>21</v>
      </c>
    </row>
    <row r="439" spans="1:10" s="12" customFormat="1" x14ac:dyDescent="0.2">
      <c r="A439" s="464" t="s">
        <v>179</v>
      </c>
      <c r="B439" s="465"/>
      <c r="C439" s="465"/>
      <c r="D439" s="465"/>
      <c r="E439" s="163"/>
      <c r="F439" s="162"/>
      <c r="G439" s="197">
        <v>21</v>
      </c>
      <c r="H439" s="163"/>
      <c r="I439" s="162"/>
      <c r="J439" s="202">
        <v>21</v>
      </c>
    </row>
    <row r="440" spans="1:10" s="12" customFormat="1" x14ac:dyDescent="0.2">
      <c r="A440" s="464" t="s">
        <v>180</v>
      </c>
      <c r="B440" s="465"/>
      <c r="C440" s="465"/>
      <c r="D440" s="465"/>
      <c r="E440" s="163"/>
      <c r="F440" s="162"/>
      <c r="G440" s="197">
        <v>21</v>
      </c>
      <c r="H440" s="163"/>
      <c r="I440" s="162"/>
      <c r="J440" s="202">
        <v>21</v>
      </c>
    </row>
    <row r="441" spans="1:10" s="12" customFormat="1" ht="15" thickBot="1" x14ac:dyDescent="0.25">
      <c r="A441" s="847" t="s">
        <v>92</v>
      </c>
      <c r="B441" s="417"/>
      <c r="C441" s="417"/>
      <c r="D441" s="417"/>
      <c r="E441" s="155"/>
      <c r="F441" s="156"/>
      <c r="G441" s="198">
        <v>21</v>
      </c>
      <c r="H441" s="155"/>
      <c r="I441" s="156"/>
      <c r="J441" s="203">
        <v>21</v>
      </c>
    </row>
    <row r="442" spans="1:10" s="12" customFormat="1" ht="15" thickBot="1" x14ac:dyDescent="0.25">
      <c r="A442" s="310" t="s">
        <v>43</v>
      </c>
      <c r="B442" s="311">
        <v>2595</v>
      </c>
      <c r="C442" s="311">
        <v>597</v>
      </c>
      <c r="D442" s="311">
        <v>23</v>
      </c>
      <c r="E442" s="164">
        <f>E434+E436+E437</f>
        <v>4084891.7099999995</v>
      </c>
      <c r="F442" s="165">
        <f>E442*0.21</f>
        <v>857827.25909999991</v>
      </c>
      <c r="G442" s="199">
        <v>21</v>
      </c>
      <c r="H442" s="164">
        <f>SUM(H436:H441,H434)</f>
        <v>3916692.18</v>
      </c>
      <c r="I442" s="164">
        <f>H442*0.21</f>
        <v>822505.3578</v>
      </c>
      <c r="J442" s="204">
        <v>21</v>
      </c>
    </row>
    <row r="443" spans="1:10" s="12" customFormat="1" x14ac:dyDescent="0.2">
      <c r="A443" s="312" t="s">
        <v>181</v>
      </c>
      <c r="B443" s="313"/>
      <c r="C443" s="313"/>
      <c r="D443" s="313">
        <v>23</v>
      </c>
      <c r="E443" s="65" t="s">
        <v>64</v>
      </c>
      <c r="F443" s="166">
        <v>857827</v>
      </c>
      <c r="G443" s="200">
        <v>21</v>
      </c>
      <c r="H443" s="65" t="s">
        <v>64</v>
      </c>
      <c r="I443" s="166">
        <v>822505</v>
      </c>
      <c r="J443" s="205">
        <v>21</v>
      </c>
    </row>
    <row r="444" spans="1:10" s="12" customFormat="1" ht="15" thickBot="1" x14ac:dyDescent="0.25">
      <c r="A444" s="310" t="s">
        <v>182</v>
      </c>
      <c r="B444" s="311" t="s">
        <v>64</v>
      </c>
      <c r="C444" s="311"/>
      <c r="D444" s="311"/>
      <c r="E444" s="66" t="s">
        <v>64</v>
      </c>
      <c r="F444" s="167">
        <v>-35864</v>
      </c>
      <c r="G444" s="199">
        <v>21</v>
      </c>
      <c r="H444" s="66" t="s">
        <v>64</v>
      </c>
      <c r="I444" s="167">
        <v>2709</v>
      </c>
      <c r="J444" s="204">
        <v>21</v>
      </c>
    </row>
    <row r="445" spans="1:10" s="12" customFormat="1" ht="15" thickBot="1" x14ac:dyDescent="0.25">
      <c r="A445" s="314" t="s">
        <v>183</v>
      </c>
      <c r="B445" s="315" t="s">
        <v>64</v>
      </c>
      <c r="C445" s="315">
        <v>798</v>
      </c>
      <c r="D445" s="315">
        <v>23</v>
      </c>
      <c r="E445" s="67" t="s">
        <v>64</v>
      </c>
      <c r="F445" s="169">
        <v>821963</v>
      </c>
      <c r="G445" s="201">
        <v>21</v>
      </c>
      <c r="H445" s="67" t="s">
        <v>64</v>
      </c>
      <c r="I445" s="170">
        <f>SUM(I443:I444)</f>
        <v>825214</v>
      </c>
      <c r="J445" s="206">
        <v>21</v>
      </c>
    </row>
    <row r="446" spans="1:10" s="12" customFormat="1" ht="15" thickTop="1" x14ac:dyDescent="0.2">
      <c r="A446" s="68"/>
      <c r="B446" s="68"/>
      <c r="C446" s="68"/>
      <c r="D446" s="68"/>
      <c r="E446" s="69"/>
      <c r="F446" s="70"/>
      <c r="G446" s="8"/>
      <c r="H446" s="69"/>
      <c r="I446" s="70"/>
      <c r="J446" s="42"/>
    </row>
    <row r="447" spans="1:10" s="12" customFormat="1" x14ac:dyDescent="0.2">
      <c r="A447" s="15" t="s">
        <v>184</v>
      </c>
      <c r="B447" s="407" t="s">
        <v>185</v>
      </c>
      <c r="C447" s="407"/>
      <c r="D447" s="407"/>
      <c r="E447" s="407"/>
      <c r="F447" s="407"/>
      <c r="G447" s="407"/>
      <c r="H447" s="407"/>
      <c r="I447" s="407"/>
      <c r="J447" s="407"/>
    </row>
    <row r="448" spans="1:10" s="12" customFormat="1" x14ac:dyDescent="0.2">
      <c r="A448" s="52"/>
      <c r="B448" s="52"/>
      <c r="C448" s="52"/>
      <c r="D448" s="52"/>
      <c r="E448" s="53"/>
      <c r="F448" s="53"/>
      <c r="G448" s="53"/>
      <c r="H448" s="53"/>
      <c r="I448" s="53"/>
      <c r="J448" s="53"/>
    </row>
    <row r="449" spans="1:10" s="12" customFormat="1" x14ac:dyDescent="0.2">
      <c r="A449" s="58" t="s">
        <v>456</v>
      </c>
      <c r="B449" s="440" t="s">
        <v>186</v>
      </c>
      <c r="C449" s="440"/>
      <c r="D449" s="440"/>
      <c r="E449" s="440"/>
      <c r="F449" s="440"/>
      <c r="G449" s="440"/>
      <c r="H449" s="440"/>
      <c r="I449" s="440"/>
      <c r="J449" s="440"/>
    </row>
    <row r="450" spans="1:10" s="12" customFormat="1" ht="15" thickBot="1" x14ac:dyDescent="0.25">
      <c r="A450" s="807"/>
      <c r="B450" s="808"/>
      <c r="C450" s="808"/>
      <c r="D450" s="808"/>
      <c r="E450" s="808"/>
      <c r="F450" s="808"/>
      <c r="G450" s="808"/>
      <c r="H450" s="808"/>
      <c r="I450" s="808"/>
      <c r="J450" s="808"/>
    </row>
    <row r="451" spans="1:10" s="12" customFormat="1" ht="24.6" customHeight="1" thickTop="1" x14ac:dyDescent="0.2">
      <c r="A451" s="809" t="s">
        <v>187</v>
      </c>
      <c r="B451" s="810"/>
      <c r="C451" s="813" t="s">
        <v>578</v>
      </c>
      <c r="D451" s="814"/>
      <c r="E451" s="813" t="s">
        <v>579</v>
      </c>
      <c r="F451" s="814"/>
      <c r="G451" s="813" t="s">
        <v>580</v>
      </c>
      <c r="H451" s="815"/>
      <c r="I451" s="813" t="s">
        <v>581</v>
      </c>
      <c r="J451" s="816"/>
    </row>
    <row r="452" spans="1:10" s="12" customFormat="1" ht="15" thickBot="1" x14ac:dyDescent="0.25">
      <c r="A452" s="811"/>
      <c r="B452" s="812"/>
      <c r="C452" s="71" t="s">
        <v>54</v>
      </c>
      <c r="D452" s="60" t="s">
        <v>55</v>
      </c>
      <c r="E452" s="72" t="s">
        <v>54</v>
      </c>
      <c r="F452" s="73" t="s">
        <v>55</v>
      </c>
      <c r="G452" s="74" t="s">
        <v>54</v>
      </c>
      <c r="H452" s="73" t="s">
        <v>55</v>
      </c>
      <c r="I452" s="75" t="s">
        <v>54</v>
      </c>
      <c r="J452" s="76" t="s">
        <v>55</v>
      </c>
    </row>
    <row r="453" spans="1:10" s="12" customFormat="1" ht="15" thickTop="1" x14ac:dyDescent="0.2">
      <c r="A453" s="334" t="s">
        <v>549</v>
      </c>
      <c r="B453" s="335"/>
      <c r="C453" s="171">
        <v>5796715</v>
      </c>
      <c r="D453" s="171">
        <v>6226284</v>
      </c>
      <c r="E453" s="172">
        <v>93269</v>
      </c>
      <c r="F453" s="172">
        <v>0</v>
      </c>
      <c r="G453" s="171">
        <v>0</v>
      </c>
      <c r="H453" s="171">
        <v>365</v>
      </c>
      <c r="I453" s="173">
        <v>2552068</v>
      </c>
      <c r="J453" s="174"/>
    </row>
    <row r="454" spans="1:10" s="12" customFormat="1" x14ac:dyDescent="0.2">
      <c r="A454" s="336" t="s">
        <v>550</v>
      </c>
      <c r="B454" s="337"/>
      <c r="C454" s="175">
        <v>16635405</v>
      </c>
      <c r="D454" s="175">
        <v>15050013</v>
      </c>
      <c r="E454" s="132">
        <v>77415</v>
      </c>
      <c r="F454" s="132">
        <v>168576</v>
      </c>
      <c r="G454" s="175">
        <v>0</v>
      </c>
      <c r="H454" s="176"/>
      <c r="I454" s="177">
        <v>2481618</v>
      </c>
      <c r="J454" s="177">
        <v>4635727</v>
      </c>
    </row>
    <row r="455" spans="1:10" s="12" customFormat="1" x14ac:dyDescent="0.2">
      <c r="A455" s="336"/>
      <c r="B455" s="337"/>
      <c r="C455" s="175"/>
      <c r="D455" s="107"/>
      <c r="E455" s="132"/>
      <c r="F455" s="176"/>
      <c r="G455" s="175"/>
      <c r="H455" s="176"/>
      <c r="I455" s="177"/>
      <c r="J455" s="178"/>
    </row>
    <row r="456" spans="1:10" s="12" customFormat="1" ht="15" thickBot="1" x14ac:dyDescent="0.25">
      <c r="A456" s="338"/>
      <c r="B456" s="339"/>
      <c r="C456" s="179"/>
      <c r="D456" s="122"/>
      <c r="E456" s="133"/>
      <c r="F456" s="180"/>
      <c r="G456" s="179"/>
      <c r="H456" s="180"/>
      <c r="I456" s="181"/>
      <c r="J456" s="182"/>
    </row>
    <row r="457" spans="1:10" s="12" customFormat="1" ht="15" thickBot="1" x14ac:dyDescent="0.25">
      <c r="A457" s="851" t="s">
        <v>43</v>
      </c>
      <c r="B457" s="852"/>
      <c r="C457" s="183">
        <f t="shared" ref="C457:J457" si="29">IF(SUM(C453:C456)=0,"",SUM(C453:C456))</f>
        <v>22432120</v>
      </c>
      <c r="D457" s="184">
        <f t="shared" si="29"/>
        <v>21276297</v>
      </c>
      <c r="E457" s="183">
        <f t="shared" si="29"/>
        <v>170684</v>
      </c>
      <c r="F457" s="184">
        <f t="shared" si="29"/>
        <v>168576</v>
      </c>
      <c r="G457" s="183" t="str">
        <f t="shared" si="29"/>
        <v/>
      </c>
      <c r="H457" s="184">
        <f t="shared" si="29"/>
        <v>365</v>
      </c>
      <c r="I457" s="183">
        <f t="shared" si="29"/>
        <v>5033686</v>
      </c>
      <c r="J457" s="185">
        <f t="shared" si="29"/>
        <v>4635727</v>
      </c>
    </row>
    <row r="458" spans="1:10" s="12" customFormat="1" ht="15" thickTop="1" x14ac:dyDescent="0.2">
      <c r="A458" s="848"/>
      <c r="B458" s="848"/>
      <c r="C458" s="848"/>
      <c r="D458" s="848"/>
      <c r="E458" s="848"/>
      <c r="F458" s="848"/>
      <c r="G458" s="848"/>
      <c r="H458" s="848"/>
      <c r="I458" s="848"/>
      <c r="J458" s="848"/>
    </row>
    <row r="459" spans="1:10" s="12" customFormat="1" x14ac:dyDescent="0.2">
      <c r="A459" s="52" t="s">
        <v>188</v>
      </c>
      <c r="B459" s="439" t="s">
        <v>189</v>
      </c>
      <c r="C459" s="439"/>
      <c r="D459" s="439"/>
      <c r="E459" s="439"/>
      <c r="F459" s="439"/>
      <c r="G459" s="439"/>
      <c r="H459" s="439"/>
      <c r="I459" s="439"/>
      <c r="J459" s="439"/>
    </row>
    <row r="460" spans="1:10" s="12" customFormat="1" ht="15" thickBot="1" x14ac:dyDescent="0.25">
      <c r="A460" s="36"/>
      <c r="B460" s="37"/>
      <c r="C460" s="37"/>
      <c r="D460" s="37"/>
      <c r="E460" s="37"/>
      <c r="F460" s="37"/>
      <c r="G460" s="37"/>
      <c r="H460" s="37"/>
      <c r="I460" s="37"/>
      <c r="J460" s="37"/>
    </row>
    <row r="461" spans="1:10" s="12" customFormat="1" ht="31.9" customHeight="1" thickTop="1" x14ac:dyDescent="0.2">
      <c r="A461" s="853" t="s">
        <v>10</v>
      </c>
      <c r="B461" s="854"/>
      <c r="C461" s="854"/>
      <c r="D461" s="77" t="s">
        <v>54</v>
      </c>
      <c r="E461" s="857" t="s">
        <v>55</v>
      </c>
      <c r="F461" s="858"/>
      <c r="G461" s="820" t="s">
        <v>190</v>
      </c>
      <c r="H461" s="821"/>
      <c r="I461" s="821"/>
      <c r="J461" s="822"/>
    </row>
    <row r="462" spans="1:10" s="12" customFormat="1" ht="31.15" customHeight="1" thickBot="1" x14ac:dyDescent="0.25">
      <c r="A462" s="855"/>
      <c r="B462" s="856"/>
      <c r="C462" s="856"/>
      <c r="D462" s="78" t="s">
        <v>191</v>
      </c>
      <c r="E462" s="79" t="s">
        <v>191</v>
      </c>
      <c r="F462" s="80" t="s">
        <v>458</v>
      </c>
      <c r="G462" s="340" t="s">
        <v>54</v>
      </c>
      <c r="H462" s="341"/>
      <c r="I462" s="342" t="s">
        <v>55</v>
      </c>
      <c r="J462" s="343"/>
    </row>
    <row r="463" spans="1:10" s="12" customFormat="1" ht="31.15" customHeight="1" thickTop="1" x14ac:dyDescent="0.2">
      <c r="A463" s="538" t="s">
        <v>513</v>
      </c>
      <c r="B463" s="823"/>
      <c r="C463" s="824"/>
      <c r="D463" s="186">
        <v>20627</v>
      </c>
      <c r="E463" s="186">
        <v>18561</v>
      </c>
      <c r="F463" s="187">
        <v>15926</v>
      </c>
      <c r="G463" s="849">
        <f>D463-E463</f>
        <v>2066</v>
      </c>
      <c r="H463" s="850"/>
      <c r="I463" s="849">
        <v>2635</v>
      </c>
      <c r="J463" s="850"/>
    </row>
    <row r="464" spans="1:10" s="12" customFormat="1" ht="15" thickBot="1" x14ac:dyDescent="0.25">
      <c r="A464" s="442" t="s">
        <v>65</v>
      </c>
      <c r="B464" s="443"/>
      <c r="C464" s="452"/>
      <c r="D464" s="188">
        <v>1175216</v>
      </c>
      <c r="E464" s="188">
        <v>1181423</v>
      </c>
      <c r="F464" s="217">
        <v>1020076</v>
      </c>
      <c r="G464" s="444">
        <f>D464-E464</f>
        <v>-6207</v>
      </c>
      <c r="H464" s="445"/>
      <c r="I464" s="444">
        <v>161347</v>
      </c>
      <c r="J464" s="445"/>
    </row>
    <row r="465" spans="1:10" s="12" customFormat="1" ht="15" thickBot="1" x14ac:dyDescent="0.25">
      <c r="A465" s="318" t="s">
        <v>43</v>
      </c>
      <c r="B465" s="319"/>
      <c r="C465" s="320"/>
      <c r="D465" s="190">
        <v>1195843</v>
      </c>
      <c r="E465" s="190">
        <f>IF(SUM(E463:E464)=0,"",SUM(E463:E464))</f>
        <v>1199984</v>
      </c>
      <c r="F465" s="191">
        <f>IF(SUM(F463:F464)=0,"",SUM(F463:F464))</f>
        <v>1036002</v>
      </c>
      <c r="G465" s="321">
        <f>IF(SUM(G463:H464)=0,"",SUM(G463:H464))</f>
        <v>-4141</v>
      </c>
      <c r="H465" s="322">
        <f>IF(SUM(H463:I464)=0,"",SUM(H463:I464))</f>
        <v>163982</v>
      </c>
      <c r="I465" s="321">
        <f>IF(SUM(I463:J464)=0,"",SUM(I463:J464))</f>
        <v>163982</v>
      </c>
      <c r="J465" s="322" t="str">
        <f>IF(SUM(J463:K464)=0,"",SUM(J463:K464))</f>
        <v/>
      </c>
    </row>
    <row r="466" spans="1:10" s="12" customFormat="1" x14ac:dyDescent="0.2">
      <c r="A466" s="323" t="s">
        <v>192</v>
      </c>
      <c r="B466" s="324"/>
      <c r="C466" s="324"/>
      <c r="D466" s="81" t="s">
        <v>64</v>
      </c>
      <c r="E466" s="82" t="s">
        <v>64</v>
      </c>
      <c r="F466" s="83" t="s">
        <v>64</v>
      </c>
      <c r="G466" s="825"/>
      <c r="H466" s="826"/>
      <c r="I466" s="827"/>
      <c r="J466" s="828"/>
    </row>
    <row r="467" spans="1:10" s="12" customFormat="1" x14ac:dyDescent="0.2">
      <c r="A467" s="442" t="s">
        <v>193</v>
      </c>
      <c r="B467" s="443"/>
      <c r="C467" s="443"/>
      <c r="D467" s="84" t="s">
        <v>64</v>
      </c>
      <c r="E467" s="85" t="s">
        <v>64</v>
      </c>
      <c r="F467" s="86" t="s">
        <v>64</v>
      </c>
      <c r="G467" s="444"/>
      <c r="H467" s="445"/>
      <c r="I467" s="446"/>
      <c r="J467" s="447"/>
    </row>
    <row r="468" spans="1:10" s="12" customFormat="1" x14ac:dyDescent="0.2">
      <c r="A468" s="442" t="s">
        <v>194</v>
      </c>
      <c r="B468" s="443"/>
      <c r="C468" s="443"/>
      <c r="D468" s="84" t="s">
        <v>64</v>
      </c>
      <c r="E468" s="85" t="s">
        <v>64</v>
      </c>
      <c r="F468" s="86" t="s">
        <v>64</v>
      </c>
      <c r="G468" s="444"/>
      <c r="H468" s="445"/>
      <c r="I468" s="446"/>
      <c r="J468" s="447"/>
    </row>
    <row r="469" spans="1:10" s="12" customFormat="1" ht="15" thickBot="1" x14ac:dyDescent="0.25">
      <c r="A469" s="416" t="s">
        <v>92</v>
      </c>
      <c r="B469" s="833"/>
      <c r="C469" s="833"/>
      <c r="D469" s="87" t="s">
        <v>64</v>
      </c>
      <c r="E469" s="88" t="s">
        <v>64</v>
      </c>
      <c r="F469" s="89" t="s">
        <v>64</v>
      </c>
      <c r="G469" s="328"/>
      <c r="H469" s="329"/>
      <c r="I469" s="330"/>
      <c r="J469" s="331"/>
    </row>
    <row r="470" spans="1:10" s="12" customFormat="1" ht="46.9" customHeight="1" thickBot="1" x14ac:dyDescent="0.25">
      <c r="A470" s="332" t="s">
        <v>457</v>
      </c>
      <c r="B470" s="333"/>
      <c r="C470" s="333"/>
      <c r="D470" s="90" t="s">
        <v>64</v>
      </c>
      <c r="E470" s="91" t="s">
        <v>64</v>
      </c>
      <c r="F470" s="92" t="s">
        <v>64</v>
      </c>
      <c r="G470" s="829">
        <f>IFERROR((IF((IF(G465="",0,G465)+SUM(G466:H469))=0,"",SUM(IF(G465="",0,G465)+SUM(G466:H469)))),"")</f>
        <v>-4141</v>
      </c>
      <c r="H470" s="830">
        <f>IF(IF(H465="",0,H465)-SUM(H466:I469)=0,"",IF(H465="",0,H465)-SUM(H466:I469))</f>
        <v>163982</v>
      </c>
      <c r="I470" s="831">
        <f>IFERROR((IF((IF(I465="",0,I465)+SUM(I466:J469))=0,"",SUM(IF(I465="",0,I465)+SUM(I466:J469)))),"")</f>
        <v>163982</v>
      </c>
      <c r="J470" s="832" t="str">
        <f>IF(IF(J465="",0,J465)-SUM(J466:J469)=0,"",IF(J465="",0,J465)-SUM(J466:J469))</f>
        <v/>
      </c>
    </row>
    <row r="471" spans="1:10" s="12" customFormat="1" ht="15" thickTop="1" x14ac:dyDescent="0.2">
      <c r="A471" s="52"/>
      <c r="B471" s="52"/>
      <c r="C471" s="52"/>
      <c r="D471" s="52"/>
      <c r="E471" s="53"/>
      <c r="F471" s="53"/>
      <c r="G471" s="53"/>
      <c r="H471" s="53"/>
      <c r="I471" s="53"/>
      <c r="J471" s="53"/>
    </row>
    <row r="472" spans="1:10" s="12" customFormat="1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</row>
    <row r="473" spans="1:10" s="12" customFormat="1" ht="28.5" x14ac:dyDescent="0.2">
      <c r="A473" s="58" t="s">
        <v>570</v>
      </c>
      <c r="B473" s="771" t="s">
        <v>508</v>
      </c>
      <c r="C473" s="771"/>
      <c r="D473" s="771"/>
      <c r="E473" s="771"/>
      <c r="F473" s="771"/>
      <c r="G473" s="771"/>
      <c r="H473" s="771"/>
      <c r="I473" s="771"/>
      <c r="J473" s="771"/>
    </row>
    <row r="474" spans="1:10" s="12" customFormat="1" ht="15" thickBot="1" x14ac:dyDescent="0.25">
      <c r="A474" s="52"/>
      <c r="B474" s="52"/>
      <c r="C474" s="52"/>
      <c r="D474" s="52"/>
      <c r="E474" s="53"/>
      <c r="F474" s="53"/>
      <c r="G474" s="53"/>
      <c r="H474" s="53"/>
      <c r="I474" s="53"/>
      <c r="J474" s="53"/>
    </row>
    <row r="475" spans="1:10" s="12" customFormat="1" ht="15" thickBot="1" x14ac:dyDescent="0.25">
      <c r="A475" s="835" t="s">
        <v>10</v>
      </c>
      <c r="B475" s="835"/>
      <c r="C475" s="835"/>
      <c r="D475" s="835"/>
      <c r="E475" s="835" t="s">
        <v>54</v>
      </c>
      <c r="F475" s="835"/>
      <c r="G475" s="843"/>
      <c r="H475" s="844" t="s">
        <v>55</v>
      </c>
      <c r="I475" s="845"/>
      <c r="J475" s="845"/>
    </row>
    <row r="476" spans="1:10" s="12" customFormat="1" ht="45" customHeight="1" thickTop="1" thickBot="1" x14ac:dyDescent="0.25">
      <c r="A476" s="272" t="s">
        <v>195</v>
      </c>
      <c r="B476" s="272"/>
      <c r="C476" s="272"/>
      <c r="D476" s="272"/>
      <c r="E476" s="449" t="str">
        <f>IF(SUM(E477:G479)=0,"",SUM(E477:G479))</f>
        <v/>
      </c>
      <c r="F476" s="449"/>
      <c r="G476" s="834"/>
      <c r="H476" s="448">
        <f>IF(SUM(H477:J479)=0,"",SUM(H477:J479))</f>
        <v>11338.65</v>
      </c>
      <c r="I476" s="449"/>
      <c r="J476" s="449"/>
    </row>
    <row r="477" spans="1:10" s="12" customFormat="1" x14ac:dyDescent="0.2">
      <c r="A477" s="344" t="s">
        <v>551</v>
      </c>
      <c r="B477" s="344"/>
      <c r="C477" s="344"/>
      <c r="D477" s="344"/>
      <c r="E477" s="450"/>
      <c r="F477" s="450"/>
      <c r="G477" s="451"/>
      <c r="H477" s="450">
        <v>11338.65</v>
      </c>
      <c r="I477" s="450"/>
      <c r="J477" s="451"/>
    </row>
    <row r="478" spans="1:10" s="12" customFormat="1" x14ac:dyDescent="0.2">
      <c r="A478" s="482"/>
      <c r="B478" s="482"/>
      <c r="C478" s="482"/>
      <c r="D478" s="482"/>
      <c r="E478" s="290"/>
      <c r="F478" s="290"/>
      <c r="G478" s="846"/>
      <c r="H478" s="225"/>
      <c r="I478" s="290"/>
      <c r="J478" s="290"/>
    </row>
    <row r="479" spans="1:10" s="12" customFormat="1" ht="15" thickBot="1" x14ac:dyDescent="0.25">
      <c r="A479" s="325"/>
      <c r="B479" s="325"/>
      <c r="C479" s="325"/>
      <c r="D479" s="325"/>
      <c r="E479" s="489"/>
      <c r="F479" s="489"/>
      <c r="G479" s="297"/>
      <c r="H479" s="309"/>
      <c r="I479" s="489"/>
      <c r="J479" s="489"/>
    </row>
    <row r="480" spans="1:10" s="12" customFormat="1" ht="31.9" customHeight="1" thickBot="1" x14ac:dyDescent="0.25">
      <c r="A480" s="280" t="s">
        <v>196</v>
      </c>
      <c r="B480" s="280"/>
      <c r="C480" s="280"/>
      <c r="D480" s="280"/>
      <c r="E480" s="817">
        <f>IF(SUM(E481:G483)=0,"",SUM(E481:G483))</f>
        <v>155319</v>
      </c>
      <c r="F480" s="817"/>
      <c r="G480" s="818"/>
      <c r="H480" s="819">
        <f>IF(SUM(H481:J483)=0,"",SUM(H481:J483))</f>
        <v>397202</v>
      </c>
      <c r="I480" s="817"/>
      <c r="J480" s="817"/>
    </row>
    <row r="481" spans="1:10" s="12" customFormat="1" x14ac:dyDescent="0.2">
      <c r="A481" s="344" t="s">
        <v>552</v>
      </c>
      <c r="B481" s="344"/>
      <c r="C481" s="344"/>
      <c r="D481" s="344"/>
      <c r="E481" s="450">
        <v>155319</v>
      </c>
      <c r="F481" s="450"/>
      <c r="G481" s="451"/>
      <c r="H481" s="450">
        <v>143458</v>
      </c>
      <c r="I481" s="450"/>
      <c r="J481" s="451"/>
    </row>
    <row r="482" spans="1:10" s="12" customFormat="1" x14ac:dyDescent="0.2">
      <c r="A482" s="480" t="s">
        <v>628</v>
      </c>
      <c r="B482" s="480"/>
      <c r="C482" s="480"/>
      <c r="D482" s="480"/>
      <c r="E482" s="316"/>
      <c r="F482" s="316"/>
      <c r="G482" s="244"/>
      <c r="H482" s="316">
        <v>48652</v>
      </c>
      <c r="I482" s="316"/>
      <c r="J482" s="244"/>
    </row>
    <row r="483" spans="1:10" s="12" customFormat="1" ht="15" thickBot="1" x14ac:dyDescent="0.25">
      <c r="A483" s="325" t="s">
        <v>627</v>
      </c>
      <c r="B483" s="325"/>
      <c r="C483" s="325"/>
      <c r="D483" s="325"/>
      <c r="E483" s="326">
        <v>0</v>
      </c>
      <c r="F483" s="326"/>
      <c r="G483" s="327"/>
      <c r="H483" s="326">
        <v>205092</v>
      </c>
      <c r="I483" s="326"/>
      <c r="J483" s="327"/>
    </row>
    <row r="484" spans="1:10" s="12" customFormat="1" ht="15" thickBot="1" x14ac:dyDescent="0.25">
      <c r="A484" s="280" t="s">
        <v>197</v>
      </c>
      <c r="B484" s="280"/>
      <c r="C484" s="280"/>
      <c r="D484" s="280"/>
      <c r="E484" s="486">
        <f>IF(IF(E487="",0,E487)+E485=0,"",IF(E487="",0,E487)+E485)</f>
        <v>33</v>
      </c>
      <c r="F484" s="486"/>
      <c r="G484" s="541"/>
      <c r="H484" s="485" t="str">
        <f>IF(IF(H487="",0,H487)+H485=0,"",IF(H487="",0,H487)+H485)</f>
        <v/>
      </c>
      <c r="I484" s="486"/>
      <c r="J484" s="486"/>
    </row>
    <row r="485" spans="1:10" s="12" customFormat="1" ht="15" thickBot="1" x14ac:dyDescent="0.25">
      <c r="A485" s="484" t="s">
        <v>198</v>
      </c>
      <c r="B485" s="484"/>
      <c r="C485" s="484"/>
      <c r="D485" s="484"/>
      <c r="E485" s="326">
        <v>33</v>
      </c>
      <c r="F485" s="326"/>
      <c r="G485" s="327"/>
      <c r="H485" s="479">
        <v>0</v>
      </c>
      <c r="I485" s="326"/>
      <c r="J485" s="326"/>
    </row>
    <row r="486" spans="1:10" s="12" customFormat="1" ht="27" customHeight="1" thickBot="1" x14ac:dyDescent="0.25">
      <c r="A486" s="1168" t="s">
        <v>459</v>
      </c>
      <c r="B486" s="484"/>
      <c r="C486" s="484"/>
      <c r="D486" s="484"/>
      <c r="E486" s="450">
        <v>33</v>
      </c>
      <c r="F486" s="450"/>
      <c r="G486" s="451"/>
      <c r="H486" s="481">
        <v>0</v>
      </c>
      <c r="I486" s="450"/>
      <c r="J486" s="450"/>
    </row>
    <row r="487" spans="1:10" s="12" customFormat="1" x14ac:dyDescent="0.2">
      <c r="A487" s="483" t="s">
        <v>199</v>
      </c>
      <c r="B487" s="483"/>
      <c r="C487" s="483"/>
      <c r="D487" s="483"/>
      <c r="E487" s="1182" t="str">
        <f>IF(SUM(E488:G490)=0,"",SUM(E488:G490))</f>
        <v/>
      </c>
      <c r="F487" s="1182"/>
      <c r="G487" s="1183"/>
      <c r="H487" s="895" t="str">
        <f>IF(SUM(H488:J490)=0,"",SUM(H488:J490))</f>
        <v/>
      </c>
      <c r="I487" s="1182"/>
      <c r="J487" s="1182"/>
    </row>
    <row r="488" spans="1:10" s="12" customFormat="1" x14ac:dyDescent="0.2">
      <c r="A488" s="482"/>
      <c r="B488" s="482"/>
      <c r="C488" s="482"/>
      <c r="D488" s="482"/>
      <c r="E488" s="316"/>
      <c r="F488" s="316"/>
      <c r="G488" s="244"/>
      <c r="H488" s="317"/>
      <c r="I488" s="316"/>
      <c r="J488" s="316"/>
    </row>
    <row r="489" spans="1:10" s="12" customFormat="1" x14ac:dyDescent="0.2">
      <c r="A489" s="482"/>
      <c r="B489" s="482"/>
      <c r="C489" s="482"/>
      <c r="D489" s="482"/>
      <c r="E489" s="316"/>
      <c r="F489" s="316"/>
      <c r="G489" s="244"/>
      <c r="H489" s="317"/>
      <c r="I489" s="316"/>
      <c r="J489" s="316"/>
    </row>
    <row r="490" spans="1:10" s="12" customFormat="1" ht="15" thickBot="1" x14ac:dyDescent="0.25">
      <c r="A490" s="325"/>
      <c r="B490" s="325"/>
      <c r="C490" s="325"/>
      <c r="D490" s="325"/>
      <c r="E490" s="487"/>
      <c r="F490" s="487"/>
      <c r="G490" s="488"/>
      <c r="H490" s="801"/>
      <c r="I490" s="487"/>
      <c r="J490" s="487"/>
    </row>
    <row r="491" spans="1:10" s="12" customFormat="1" ht="29.25" customHeight="1" thickBot="1" x14ac:dyDescent="0.25">
      <c r="A491" s="280" t="s">
        <v>511</v>
      </c>
      <c r="B491" s="280"/>
      <c r="C491" s="280"/>
      <c r="D491" s="280"/>
      <c r="E491" s="486" t="str">
        <f>IF(SUM(E492:G494)=0,"",SUM(E492:G494))</f>
        <v/>
      </c>
      <c r="F491" s="486"/>
      <c r="G491" s="541"/>
      <c r="H491" s="485" t="str">
        <f>IF(SUM(H492:J494)=0,"",SUM(H492:J494))</f>
        <v/>
      </c>
      <c r="I491" s="486"/>
      <c r="J491" s="486"/>
    </row>
    <row r="492" spans="1:10" s="12" customFormat="1" x14ac:dyDescent="0.2">
      <c r="A492" s="344"/>
      <c r="B492" s="344"/>
      <c r="C492" s="344"/>
      <c r="D492" s="344"/>
      <c r="E492" s="450"/>
      <c r="F492" s="450"/>
      <c r="G492" s="451"/>
      <c r="H492" s="481"/>
      <c r="I492" s="450"/>
      <c r="J492" s="450"/>
    </row>
    <row r="493" spans="1:10" s="12" customFormat="1" x14ac:dyDescent="0.2">
      <c r="A493" s="480"/>
      <c r="B493" s="480"/>
      <c r="C493" s="480"/>
      <c r="D493" s="480"/>
      <c r="E493" s="316"/>
      <c r="F493" s="316"/>
      <c r="G493" s="244"/>
      <c r="H493" s="317"/>
      <c r="I493" s="316"/>
      <c r="J493" s="316"/>
    </row>
    <row r="494" spans="1:10" s="12" customFormat="1" ht="15" thickBot="1" x14ac:dyDescent="0.25">
      <c r="A494" s="325"/>
      <c r="B494" s="325"/>
      <c r="C494" s="325"/>
      <c r="D494" s="325"/>
      <c r="E494" s="326"/>
      <c r="F494" s="326"/>
      <c r="G494" s="327"/>
      <c r="H494" s="479"/>
      <c r="I494" s="326"/>
      <c r="J494" s="326"/>
    </row>
    <row r="495" spans="1:10" s="12" customFormat="1" x14ac:dyDescent="0.2">
      <c r="A495" s="27"/>
      <c r="B495" s="27"/>
      <c r="C495" s="27"/>
      <c r="D495" s="27"/>
      <c r="E495" s="53"/>
      <c r="F495" s="53"/>
      <c r="G495" s="53"/>
      <c r="H495" s="53"/>
      <c r="I495" s="53"/>
      <c r="J495" s="53"/>
    </row>
    <row r="496" spans="1:10" s="12" customFormat="1" x14ac:dyDescent="0.2">
      <c r="A496" s="125"/>
      <c r="B496" s="125"/>
      <c r="C496" s="125"/>
      <c r="D496" s="125"/>
      <c r="E496" s="125"/>
      <c r="F496" s="125"/>
      <c r="G496" s="125"/>
      <c r="H496" s="125"/>
      <c r="I496" s="125"/>
      <c r="J496" s="125"/>
    </row>
    <row r="497" spans="1:10" s="12" customFormat="1" ht="28.5" customHeight="1" x14ac:dyDescent="0.2">
      <c r="A497" s="466" t="s">
        <v>582</v>
      </c>
      <c r="B497" s="466" t="s">
        <v>460</v>
      </c>
      <c r="C497" s="466"/>
      <c r="D497" s="466"/>
      <c r="E497" s="466"/>
      <c r="F497" s="466"/>
      <c r="G497" s="466"/>
      <c r="H497" s="466"/>
      <c r="I497" s="466"/>
      <c r="J497" s="466"/>
    </row>
    <row r="498" spans="1:10" s="12" customFormat="1" x14ac:dyDescent="0.2">
      <c r="A498" s="467"/>
      <c r="B498" s="466"/>
      <c r="C498" s="466"/>
      <c r="D498" s="466"/>
      <c r="E498" s="466"/>
      <c r="F498" s="466"/>
      <c r="G498" s="466"/>
      <c r="H498" s="466"/>
      <c r="I498" s="466"/>
      <c r="J498" s="466"/>
    </row>
    <row r="499" spans="1:10" s="12" customFormat="1" ht="15" thickBot="1" x14ac:dyDescent="0.25">
      <c r="A499" s="93"/>
      <c r="B499" s="58"/>
      <c r="C499" s="58"/>
      <c r="D499" s="58"/>
      <c r="E499" s="58"/>
      <c r="F499" s="58"/>
      <c r="G499" s="58"/>
      <c r="H499" s="58"/>
      <c r="I499" s="58"/>
      <c r="J499" s="58"/>
    </row>
    <row r="500" spans="1:10" s="12" customFormat="1" ht="45.75" customHeight="1" thickTop="1" thickBot="1" x14ac:dyDescent="0.25">
      <c r="A500" s="788" t="s">
        <v>10</v>
      </c>
      <c r="B500" s="789"/>
      <c r="C500" s="789"/>
      <c r="D500" s="789"/>
      <c r="E500" s="789" t="s">
        <v>11</v>
      </c>
      <c r="F500" s="789"/>
      <c r="G500" s="804"/>
      <c r="H500" s="805" t="s">
        <v>12</v>
      </c>
      <c r="I500" s="789"/>
      <c r="J500" s="806"/>
    </row>
    <row r="501" spans="1:10" s="12" customFormat="1" ht="34.5" customHeight="1" thickTop="1" thickBot="1" x14ac:dyDescent="0.25">
      <c r="A501" s="790" t="s">
        <v>461</v>
      </c>
      <c r="B501" s="791"/>
      <c r="C501" s="791"/>
      <c r="D501" s="791"/>
      <c r="E501" s="458">
        <f>IF(IF(E502="",0,E502)+IF(E507="",0,E507)=0,"",IF(E502="",0,E502)+IF(E507="",0,E507))</f>
        <v>4997646</v>
      </c>
      <c r="F501" s="458"/>
      <c r="G501" s="798"/>
      <c r="H501" s="457">
        <f>IF(IF(H502="",0,H502)+IF(H507="",0,H507)=0,"",IF(H502="",0,H502)+IF(H507="",0,H507))</f>
        <v>4586114</v>
      </c>
      <c r="I501" s="458"/>
      <c r="J501" s="459"/>
    </row>
    <row r="502" spans="1:10" s="12" customFormat="1" ht="40.5" customHeight="1" x14ac:dyDescent="0.2">
      <c r="A502" s="793" t="s">
        <v>462</v>
      </c>
      <c r="B502" s="794"/>
      <c r="C502" s="794"/>
      <c r="D502" s="794"/>
      <c r="E502" s="412">
        <f>IF(SUM(E503:G506)=0,"",SUM(E503:G506))</f>
        <v>2500</v>
      </c>
      <c r="F502" s="412"/>
      <c r="G502" s="413"/>
      <c r="H502" s="795">
        <f>IF(SUM(H503:J506)=0,"",SUM(H503:J506))</f>
        <v>2500</v>
      </c>
      <c r="I502" s="796"/>
      <c r="J502" s="797"/>
    </row>
    <row r="503" spans="1:10" s="12" customFormat="1" ht="28.5" customHeight="1" x14ac:dyDescent="0.2">
      <c r="A503" s="773" t="s">
        <v>463</v>
      </c>
      <c r="B503" s="774"/>
      <c r="C503" s="774"/>
      <c r="D503" s="774"/>
      <c r="E503" s="234">
        <v>2500</v>
      </c>
      <c r="F503" s="234"/>
      <c r="G503" s="235"/>
      <c r="H503" s="234">
        <v>2500</v>
      </c>
      <c r="I503" s="234"/>
      <c r="J503" s="235"/>
    </row>
    <row r="504" spans="1:10" s="12" customFormat="1" x14ac:dyDescent="0.2">
      <c r="A504" s="773" t="s">
        <v>200</v>
      </c>
      <c r="B504" s="774"/>
      <c r="C504" s="774"/>
      <c r="D504" s="774"/>
      <c r="E504" s="234"/>
      <c r="F504" s="234"/>
      <c r="G504" s="235"/>
      <c r="H504" s="236"/>
      <c r="I504" s="234"/>
      <c r="J504" s="237"/>
    </row>
    <row r="505" spans="1:10" s="12" customFormat="1" x14ac:dyDescent="0.2">
      <c r="A505" s="773" t="s">
        <v>464</v>
      </c>
      <c r="B505" s="774"/>
      <c r="C505" s="774"/>
      <c r="D505" s="774"/>
      <c r="E505" s="234"/>
      <c r="F505" s="234"/>
      <c r="G505" s="235"/>
      <c r="H505" s="236"/>
      <c r="I505" s="234"/>
      <c r="J505" s="237"/>
    </row>
    <row r="506" spans="1:10" s="12" customFormat="1" ht="15" thickBot="1" x14ac:dyDescent="0.25">
      <c r="A506" s="784" t="s">
        <v>465</v>
      </c>
      <c r="B506" s="785"/>
      <c r="C506" s="785"/>
      <c r="D506" s="785"/>
      <c r="E506" s="453"/>
      <c r="F506" s="453"/>
      <c r="G506" s="454"/>
      <c r="H506" s="455"/>
      <c r="I506" s="453"/>
      <c r="J506" s="456"/>
    </row>
    <row r="507" spans="1:10" s="12" customFormat="1" ht="50.25" customHeight="1" thickBot="1" x14ac:dyDescent="0.25">
      <c r="A507" s="775" t="s">
        <v>466</v>
      </c>
      <c r="B507" s="776">
        <v>7642</v>
      </c>
      <c r="C507" s="776"/>
      <c r="D507" s="776"/>
      <c r="E507" s="780">
        <f>SUM(E508:G511)</f>
        <v>4995146</v>
      </c>
      <c r="F507" s="780"/>
      <c r="G507" s="781"/>
      <c r="H507" s="782">
        <f>SUM(H508:J511)</f>
        <v>4583614</v>
      </c>
      <c r="I507" s="780"/>
      <c r="J507" s="783"/>
    </row>
    <row r="508" spans="1:10" s="12" customFormat="1" x14ac:dyDescent="0.2">
      <c r="A508" s="799" t="s">
        <v>553</v>
      </c>
      <c r="B508" s="800"/>
      <c r="C508" s="800"/>
      <c r="D508" s="800"/>
      <c r="E508" s="802">
        <v>3435660</v>
      </c>
      <c r="F508" s="802"/>
      <c r="G508" s="803"/>
      <c r="H508" s="802">
        <v>3019098</v>
      </c>
      <c r="I508" s="802"/>
      <c r="J508" s="803"/>
    </row>
    <row r="509" spans="1:10" s="12" customFormat="1" x14ac:dyDescent="0.2">
      <c r="A509" s="232" t="s">
        <v>554</v>
      </c>
      <c r="B509" s="233"/>
      <c r="C509" s="233"/>
      <c r="D509" s="233"/>
      <c r="E509" s="234">
        <v>316366</v>
      </c>
      <c r="F509" s="234"/>
      <c r="G509" s="235"/>
      <c r="H509" s="234">
        <v>387922</v>
      </c>
      <c r="I509" s="234"/>
      <c r="J509" s="235"/>
    </row>
    <row r="510" spans="1:10" s="12" customFormat="1" x14ac:dyDescent="0.2">
      <c r="A510" s="232" t="s">
        <v>555</v>
      </c>
      <c r="B510" s="233"/>
      <c r="C510" s="233"/>
      <c r="D510" s="233"/>
      <c r="E510" s="234">
        <v>585658</v>
      </c>
      <c r="F510" s="234"/>
      <c r="G510" s="235"/>
      <c r="H510" s="234">
        <v>280785</v>
      </c>
      <c r="I510" s="234"/>
      <c r="J510" s="235"/>
    </row>
    <row r="511" spans="1:10" s="12" customFormat="1" ht="15" thickBot="1" x14ac:dyDescent="0.25">
      <c r="A511" s="232" t="s">
        <v>620</v>
      </c>
      <c r="B511" s="233"/>
      <c r="C511" s="233"/>
      <c r="D511" s="233"/>
      <c r="E511" s="234">
        <v>657462</v>
      </c>
      <c r="F511" s="234"/>
      <c r="G511" s="235"/>
      <c r="H511" s="234">
        <v>895809</v>
      </c>
      <c r="I511" s="234"/>
      <c r="J511" s="235"/>
    </row>
    <row r="512" spans="1:10" s="12" customFormat="1" ht="28.5" customHeight="1" thickBot="1" x14ac:dyDescent="0.25">
      <c r="A512" s="775" t="s">
        <v>201</v>
      </c>
      <c r="B512" s="776"/>
      <c r="C512" s="776"/>
      <c r="D512" s="776"/>
      <c r="E512" s="780">
        <f>IF(SUM(E513:G515)=0,"",SUM(E513:G515))</f>
        <v>5380041</v>
      </c>
      <c r="F512" s="780"/>
      <c r="G512" s="781"/>
      <c r="H512" s="782">
        <f>IF(SUM(H513:J515)=0,"",SUM(H513:J515))</f>
        <v>4567687</v>
      </c>
      <c r="I512" s="780"/>
      <c r="J512" s="783"/>
    </row>
    <row r="513" spans="1:10" s="12" customFormat="1" x14ac:dyDescent="0.2">
      <c r="A513" s="232" t="s">
        <v>202</v>
      </c>
      <c r="B513" s="233"/>
      <c r="C513" s="233"/>
      <c r="D513" s="233"/>
      <c r="E513" s="234">
        <v>3726654</v>
      </c>
      <c r="F513" s="234"/>
      <c r="G513" s="235"/>
      <c r="H513" s="234">
        <v>3163902</v>
      </c>
      <c r="I513" s="234"/>
      <c r="J513" s="235"/>
    </row>
    <row r="514" spans="1:10" s="12" customFormat="1" x14ac:dyDescent="0.2">
      <c r="A514" s="232" t="s">
        <v>203</v>
      </c>
      <c r="B514" s="233"/>
      <c r="C514" s="233"/>
      <c r="D514" s="233"/>
      <c r="E514" s="234">
        <v>372415</v>
      </c>
      <c r="F514" s="234"/>
      <c r="G514" s="235"/>
      <c r="H514" s="234">
        <v>303610</v>
      </c>
      <c r="I514" s="234"/>
      <c r="J514" s="235"/>
    </row>
    <row r="515" spans="1:10" s="12" customFormat="1" ht="15" thickBot="1" x14ac:dyDescent="0.25">
      <c r="A515" s="232" t="s">
        <v>556</v>
      </c>
      <c r="B515" s="233"/>
      <c r="C515" s="233"/>
      <c r="D515" s="233"/>
      <c r="E515" s="234">
        <v>1280972</v>
      </c>
      <c r="F515" s="234"/>
      <c r="G515" s="235"/>
      <c r="H515" s="234">
        <v>1100175</v>
      </c>
      <c r="I515" s="234"/>
      <c r="J515" s="235"/>
    </row>
    <row r="516" spans="1:10" s="12" customFormat="1" ht="28.9" customHeight="1" thickBot="1" x14ac:dyDescent="0.25">
      <c r="A516" s="435" t="s">
        <v>204</v>
      </c>
      <c r="B516" s="436">
        <v>2742</v>
      </c>
      <c r="C516" s="436"/>
      <c r="D516" s="436"/>
      <c r="E516" s="780">
        <f>IF(SUM(E517:G517)=0,"",SUM(E517:G517))</f>
        <v>138403</v>
      </c>
      <c r="F516" s="780"/>
      <c r="G516" s="781"/>
      <c r="H516" s="782">
        <f>IF(SUM(H517:J517)=0,"",SUM(H517:J517))</f>
        <v>104100</v>
      </c>
      <c r="I516" s="780"/>
      <c r="J516" s="783"/>
    </row>
    <row r="517" spans="1:10" s="12" customFormat="1" ht="15" thickBot="1" x14ac:dyDescent="0.25">
      <c r="A517" s="583" t="s">
        <v>552</v>
      </c>
      <c r="B517" s="584"/>
      <c r="C517" s="584"/>
      <c r="D517" s="584"/>
      <c r="E517" s="777">
        <v>138403</v>
      </c>
      <c r="F517" s="777"/>
      <c r="G517" s="526"/>
      <c r="H517" s="777">
        <v>104100</v>
      </c>
      <c r="I517" s="777"/>
      <c r="J517" s="526"/>
    </row>
    <row r="518" spans="1:10" s="12" customFormat="1" ht="15" thickBot="1" x14ac:dyDescent="0.25">
      <c r="A518" s="435" t="s">
        <v>205</v>
      </c>
      <c r="B518" s="436">
        <v>129</v>
      </c>
      <c r="C518" s="436"/>
      <c r="D518" s="436"/>
      <c r="E518" s="780">
        <f>IF(SUM(E519+E521+E522)=0,"",SUM(E519+E521+E522))</f>
        <v>95647.6</v>
      </c>
      <c r="F518" s="780"/>
      <c r="G518" s="781"/>
      <c r="H518" s="782">
        <f>IF(SUM(H519+H521+H522)=0,"",SUM(H519+H521+H522))</f>
        <v>86508</v>
      </c>
      <c r="I518" s="780"/>
      <c r="J518" s="783"/>
    </row>
    <row r="519" spans="1:10" s="12" customFormat="1" x14ac:dyDescent="0.2">
      <c r="A519" s="786" t="s">
        <v>206</v>
      </c>
      <c r="B519" s="787"/>
      <c r="C519" s="787"/>
      <c r="D519" s="787"/>
      <c r="E519" s="792">
        <v>76.599999999999994</v>
      </c>
      <c r="F519" s="792"/>
      <c r="G519" s="562"/>
      <c r="H519" s="792">
        <v>50</v>
      </c>
      <c r="I519" s="792"/>
      <c r="J519" s="562"/>
    </row>
    <row r="520" spans="1:10" s="12" customFormat="1" ht="28.5" customHeight="1" x14ac:dyDescent="0.2">
      <c r="A520" s="773" t="s">
        <v>467</v>
      </c>
      <c r="B520" s="774"/>
      <c r="C520" s="774"/>
      <c r="D520" s="774"/>
      <c r="E520" s="234">
        <v>71</v>
      </c>
      <c r="F520" s="234"/>
      <c r="G520" s="235"/>
      <c r="H520" s="234">
        <v>37</v>
      </c>
      <c r="I520" s="234"/>
      <c r="J520" s="235"/>
    </row>
    <row r="521" spans="1:10" s="12" customFormat="1" x14ac:dyDescent="0.2">
      <c r="A521" s="232" t="s">
        <v>557</v>
      </c>
      <c r="B521" s="233"/>
      <c r="C521" s="233"/>
      <c r="D521" s="233"/>
      <c r="E521" s="234">
        <v>87159</v>
      </c>
      <c r="F521" s="234"/>
      <c r="G521" s="235"/>
      <c r="H521" s="234">
        <v>71972</v>
      </c>
      <c r="I521" s="234"/>
      <c r="J521" s="235"/>
    </row>
    <row r="522" spans="1:10" s="12" customFormat="1" ht="30.6" customHeight="1" thickBot="1" x14ac:dyDescent="0.25">
      <c r="A522" s="429" t="s">
        <v>468</v>
      </c>
      <c r="B522" s="430"/>
      <c r="C522" s="430"/>
      <c r="D522" s="430"/>
      <c r="E522" s="431">
        <v>8412</v>
      </c>
      <c r="F522" s="431"/>
      <c r="G522" s="432"/>
      <c r="H522" s="431">
        <v>14486</v>
      </c>
      <c r="I522" s="431"/>
      <c r="J522" s="432"/>
    </row>
    <row r="523" spans="1:10" s="12" customFormat="1" ht="29.45" customHeight="1" thickBot="1" x14ac:dyDescent="0.25">
      <c r="A523" s="775" t="s">
        <v>468</v>
      </c>
      <c r="B523" s="776">
        <v>129</v>
      </c>
      <c r="C523" s="776"/>
      <c r="D523" s="776"/>
      <c r="E523" s="780" t="str">
        <f>IF(SUM(E524:G526)=0,"",SUM(E524:G526))</f>
        <v/>
      </c>
      <c r="F523" s="780"/>
      <c r="G523" s="781"/>
      <c r="H523" s="782" t="str">
        <f>IF(SUM(H524:J526)=0,"",SUM(H524:J526))</f>
        <v/>
      </c>
      <c r="I523" s="780"/>
      <c r="J523" s="783"/>
    </row>
    <row r="524" spans="1:10" s="12" customFormat="1" x14ac:dyDescent="0.2">
      <c r="A524" s="583"/>
      <c r="B524" s="584"/>
      <c r="C524" s="584"/>
      <c r="D524" s="584"/>
      <c r="E524" s="777"/>
      <c r="F524" s="777"/>
      <c r="G524" s="526"/>
      <c r="H524" s="778"/>
      <c r="I524" s="777"/>
      <c r="J524" s="779"/>
    </row>
    <row r="525" spans="1:10" s="12" customFormat="1" x14ac:dyDescent="0.2">
      <c r="A525" s="232"/>
      <c r="B525" s="233"/>
      <c r="C525" s="233"/>
      <c r="D525" s="233"/>
      <c r="E525" s="234"/>
      <c r="F525" s="234"/>
      <c r="G525" s="235"/>
      <c r="H525" s="236"/>
      <c r="I525" s="234"/>
      <c r="J525" s="237"/>
    </row>
    <row r="526" spans="1:10" s="12" customFormat="1" ht="15" thickBot="1" x14ac:dyDescent="0.25">
      <c r="A526" s="429"/>
      <c r="B526" s="430"/>
      <c r="C526" s="430"/>
      <c r="D526" s="430"/>
      <c r="E526" s="431"/>
      <c r="F526" s="431"/>
      <c r="G526" s="432"/>
      <c r="H526" s="433"/>
      <c r="I526" s="431"/>
      <c r="J526" s="434"/>
    </row>
    <row r="527" spans="1:10" s="12" customFormat="1" ht="30.6" customHeight="1" thickBot="1" x14ac:dyDescent="0.25">
      <c r="A527" s="435" t="s">
        <v>207</v>
      </c>
      <c r="B527" s="436"/>
      <c r="C527" s="436"/>
      <c r="D527" s="436"/>
      <c r="E527" s="780" t="str">
        <f>IF(SUM(E528:G530)=0,"",SUM(E528:G530))</f>
        <v/>
      </c>
      <c r="F527" s="780"/>
      <c r="G527" s="781"/>
      <c r="H527" s="782" t="str">
        <f>IF(SUM(H528:J530)=0,"",SUM(H528:J530))</f>
        <v/>
      </c>
      <c r="I527" s="780"/>
      <c r="J527" s="783"/>
    </row>
    <row r="528" spans="1:10" s="12" customFormat="1" x14ac:dyDescent="0.2">
      <c r="A528" s="583"/>
      <c r="B528" s="584"/>
      <c r="C528" s="584"/>
      <c r="D528" s="584"/>
      <c r="E528" s="777"/>
      <c r="F528" s="777"/>
      <c r="G528" s="526"/>
      <c r="H528" s="778"/>
      <c r="I528" s="777"/>
      <c r="J528" s="779"/>
    </row>
    <row r="529" spans="1:10" s="12" customFormat="1" x14ac:dyDescent="0.2">
      <c r="A529" s="232"/>
      <c r="B529" s="233"/>
      <c r="C529" s="233"/>
      <c r="D529" s="233"/>
      <c r="E529" s="234"/>
      <c r="F529" s="234"/>
      <c r="G529" s="235"/>
      <c r="H529" s="236"/>
      <c r="I529" s="234"/>
      <c r="J529" s="237"/>
    </row>
    <row r="530" spans="1:10" s="12" customFormat="1" ht="15" thickBot="1" x14ac:dyDescent="0.25">
      <c r="A530" s="238"/>
      <c r="B530" s="239"/>
      <c r="C530" s="239"/>
      <c r="D530" s="239"/>
      <c r="E530" s="240"/>
      <c r="F530" s="240"/>
      <c r="G530" s="241"/>
      <c r="H530" s="242"/>
      <c r="I530" s="240"/>
      <c r="J530" s="243"/>
    </row>
    <row r="531" spans="1:10" s="12" customFormat="1" ht="15" thickTop="1" x14ac:dyDescent="0.2">
      <c r="A531" s="38"/>
      <c r="B531" s="38"/>
      <c r="C531" s="38"/>
      <c r="D531" s="38"/>
      <c r="E531" s="42"/>
      <c r="F531" s="42"/>
      <c r="G531" s="42"/>
      <c r="H531" s="42"/>
      <c r="I531" s="42"/>
      <c r="J531" s="42"/>
    </row>
    <row r="532" spans="1:10" s="12" customFormat="1" ht="26.25" customHeight="1" x14ac:dyDescent="0.2">
      <c r="A532" s="52" t="s">
        <v>621</v>
      </c>
      <c r="B532" s="439" t="s">
        <v>469</v>
      </c>
      <c r="C532" s="439"/>
      <c r="D532" s="439"/>
      <c r="E532" s="439"/>
      <c r="F532" s="439"/>
      <c r="G532" s="439"/>
      <c r="H532" s="439"/>
      <c r="I532" s="439"/>
      <c r="J532" s="439"/>
    </row>
    <row r="533" spans="1:10" s="12" customFormat="1" ht="15" thickBot="1" x14ac:dyDescent="0.25">
      <c r="A533" s="36"/>
      <c r="B533" s="36"/>
      <c r="C533" s="36"/>
      <c r="D533" s="36"/>
      <c r="E533" s="36"/>
      <c r="F533" s="36"/>
      <c r="G533" s="36"/>
      <c r="H533" s="36"/>
      <c r="I533" s="36"/>
      <c r="J533" s="36"/>
    </row>
    <row r="534" spans="1:10" s="12" customFormat="1" ht="43.5" customHeight="1" thickTop="1" thickBot="1" x14ac:dyDescent="0.25">
      <c r="A534" s="476" t="s">
        <v>82</v>
      </c>
      <c r="B534" s="477"/>
      <c r="C534" s="477"/>
      <c r="D534" s="478"/>
      <c r="E534" s="471" t="s">
        <v>11</v>
      </c>
      <c r="F534" s="471"/>
      <c r="G534" s="472"/>
      <c r="H534" s="473" t="s">
        <v>12</v>
      </c>
      <c r="I534" s="471"/>
      <c r="J534" s="474"/>
    </row>
    <row r="535" spans="1:10" s="12" customFormat="1" ht="15" thickTop="1" x14ac:dyDescent="0.2">
      <c r="A535" s="414" t="s">
        <v>208</v>
      </c>
      <c r="B535" s="415"/>
      <c r="C535" s="415"/>
      <c r="D535" s="415"/>
      <c r="E535" s="427">
        <v>22432120</v>
      </c>
      <c r="F535" s="427"/>
      <c r="G535" s="428"/>
      <c r="H535" s="427">
        <v>21276297</v>
      </c>
      <c r="I535" s="427"/>
      <c r="J535" s="428"/>
    </row>
    <row r="536" spans="1:10" s="12" customFormat="1" x14ac:dyDescent="0.2">
      <c r="A536" s="464" t="s">
        <v>209</v>
      </c>
      <c r="B536" s="465">
        <v>13147</v>
      </c>
      <c r="C536" s="465"/>
      <c r="D536" s="465"/>
      <c r="E536" s="469">
        <v>170684</v>
      </c>
      <c r="F536" s="469"/>
      <c r="G536" s="475"/>
      <c r="H536" s="469">
        <v>168576</v>
      </c>
      <c r="I536" s="469"/>
      <c r="J536" s="475"/>
    </row>
    <row r="537" spans="1:10" s="12" customFormat="1" x14ac:dyDescent="0.2">
      <c r="A537" s="464" t="s">
        <v>210</v>
      </c>
      <c r="B537" s="465"/>
      <c r="C537" s="465"/>
      <c r="D537" s="465"/>
      <c r="E537" s="469">
        <v>0</v>
      </c>
      <c r="F537" s="469"/>
      <c r="G537" s="475"/>
      <c r="H537" s="469">
        <v>365</v>
      </c>
      <c r="I537" s="469"/>
      <c r="J537" s="475"/>
    </row>
    <row r="538" spans="1:10" s="12" customFormat="1" x14ac:dyDescent="0.2">
      <c r="A538" s="464" t="s">
        <v>211</v>
      </c>
      <c r="B538" s="465"/>
      <c r="C538" s="465"/>
      <c r="D538" s="465"/>
      <c r="E538" s="469">
        <v>5033686</v>
      </c>
      <c r="F538" s="469"/>
      <c r="G538" s="475"/>
      <c r="H538" s="469">
        <v>4635726</v>
      </c>
      <c r="I538" s="469"/>
      <c r="J538" s="475"/>
    </row>
    <row r="539" spans="1:10" s="12" customFormat="1" x14ac:dyDescent="0.2">
      <c r="A539" s="464" t="s">
        <v>212</v>
      </c>
      <c r="B539" s="465"/>
      <c r="C539" s="465"/>
      <c r="D539" s="465"/>
      <c r="E539" s="469"/>
      <c r="F539" s="469"/>
      <c r="G539" s="475"/>
      <c r="H539" s="468"/>
      <c r="I539" s="469"/>
      <c r="J539" s="470"/>
    </row>
    <row r="540" spans="1:10" s="12" customFormat="1" ht="63.6" customHeight="1" thickBot="1" x14ac:dyDescent="0.25">
      <c r="A540" s="416" t="s">
        <v>470</v>
      </c>
      <c r="B540" s="417"/>
      <c r="C540" s="417"/>
      <c r="D540" s="417"/>
      <c r="E540" s="418"/>
      <c r="F540" s="418"/>
      <c r="G540" s="419"/>
      <c r="H540" s="420"/>
      <c r="I540" s="418"/>
      <c r="J540" s="421"/>
    </row>
    <row r="541" spans="1:10" s="12" customFormat="1" ht="15" thickBot="1" x14ac:dyDescent="0.25">
      <c r="A541" s="460" t="s">
        <v>213</v>
      </c>
      <c r="B541" s="461">
        <v>13147</v>
      </c>
      <c r="C541" s="461"/>
      <c r="D541" s="462"/>
      <c r="E541" s="423">
        <f>IF(SUM(E535:G540)=0,"",SUM(E535:G540))</f>
        <v>27636490</v>
      </c>
      <c r="F541" s="423"/>
      <c r="G541" s="463"/>
      <c r="H541" s="422">
        <f>IF(SUM(H535:J540)=0,"",SUM(H535:J540))</f>
        <v>26080964</v>
      </c>
      <c r="I541" s="423"/>
      <c r="J541" s="424"/>
    </row>
    <row r="542" spans="1:10" s="12" customFormat="1" ht="15" thickTop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</row>
    <row r="543" spans="1:10" s="12" customFormat="1" x14ac:dyDescent="0.2">
      <c r="A543" s="15" t="s">
        <v>583</v>
      </c>
      <c r="B543" s="407" t="s">
        <v>584</v>
      </c>
      <c r="C543" s="407"/>
      <c r="D543" s="407"/>
      <c r="E543" s="407"/>
      <c r="F543" s="407"/>
      <c r="G543" s="407"/>
      <c r="H543" s="407"/>
      <c r="I543" s="407"/>
      <c r="J543" s="407"/>
    </row>
    <row r="544" spans="1:10" s="12" customFormat="1" x14ac:dyDescent="0.2">
      <c r="A544" s="27"/>
      <c r="B544" s="27"/>
      <c r="C544" s="27"/>
      <c r="D544" s="27"/>
      <c r="E544" s="53"/>
      <c r="F544" s="53"/>
      <c r="G544" s="53"/>
      <c r="H544" s="53"/>
      <c r="I544" s="53"/>
      <c r="J544" s="53"/>
    </row>
    <row r="545" spans="1:10" s="12" customFormat="1" x14ac:dyDescent="0.2">
      <c r="A545" s="58" t="s">
        <v>622</v>
      </c>
      <c r="B545" s="440" t="s">
        <v>585</v>
      </c>
      <c r="C545" s="440"/>
      <c r="D545" s="440"/>
      <c r="E545" s="440"/>
      <c r="F545" s="440"/>
      <c r="G545" s="440"/>
      <c r="H545" s="440"/>
      <c r="I545" s="440"/>
      <c r="J545" s="440"/>
    </row>
    <row r="546" spans="1:10" s="12" customFormat="1" ht="15" thickBot="1" x14ac:dyDescent="0.25">
      <c r="A546" s="441"/>
      <c r="B546" s="441"/>
      <c r="C546" s="36"/>
      <c r="D546" s="36"/>
      <c r="E546" s="36"/>
      <c r="F546" s="36"/>
      <c r="G546" s="36"/>
      <c r="H546" s="36"/>
      <c r="I546" s="36"/>
      <c r="J546" s="36"/>
    </row>
    <row r="547" spans="1:10" s="12" customFormat="1" ht="15.75" thickTop="1" thickBot="1" x14ac:dyDescent="0.25">
      <c r="A547" s="1197" t="s">
        <v>586</v>
      </c>
      <c r="B547" s="1198"/>
      <c r="C547" s="1198"/>
      <c r="D547" s="1198"/>
      <c r="E547" s="1198"/>
      <c r="F547" s="1199"/>
      <c r="G547" s="1158" t="s">
        <v>11</v>
      </c>
      <c r="H547" s="1158"/>
      <c r="I547" s="1158"/>
      <c r="J547" s="1159"/>
    </row>
    <row r="548" spans="1:10" s="12" customFormat="1" ht="49.5" customHeight="1" thickBot="1" x14ac:dyDescent="0.25">
      <c r="A548" s="1200"/>
      <c r="B548" s="1201"/>
      <c r="C548" s="1201"/>
      <c r="D548" s="1201"/>
      <c r="E548" s="1201"/>
      <c r="F548" s="1202"/>
      <c r="G548" s="1203" t="s">
        <v>587</v>
      </c>
      <c r="H548" s="1204"/>
      <c r="I548" s="1171" t="s">
        <v>588</v>
      </c>
      <c r="J548" s="1205"/>
    </row>
    <row r="549" spans="1:10" s="12" customFormat="1" ht="15" thickTop="1" x14ac:dyDescent="0.2">
      <c r="A549" s="1206" t="s">
        <v>589</v>
      </c>
      <c r="B549" s="1207"/>
      <c r="C549" s="1207"/>
      <c r="D549" s="1207"/>
      <c r="E549" s="1207"/>
      <c r="F549" s="1208"/>
      <c r="G549" s="1209"/>
      <c r="H549" s="1210"/>
      <c r="I549" s="1211"/>
      <c r="J549" s="1212"/>
    </row>
    <row r="550" spans="1:10" s="12" customFormat="1" x14ac:dyDescent="0.2">
      <c r="A550" s="1213" t="s">
        <v>590</v>
      </c>
      <c r="B550" s="1214"/>
      <c r="C550" s="1214"/>
      <c r="D550" s="1214"/>
      <c r="E550" s="1214"/>
      <c r="F550" s="1215"/>
      <c r="G550" s="1216"/>
      <c r="H550" s="1217"/>
      <c r="I550" s="1218"/>
      <c r="J550" s="1219"/>
    </row>
    <row r="551" spans="1:10" s="12" customFormat="1" x14ac:dyDescent="0.2">
      <c r="A551" s="1213" t="s">
        <v>591</v>
      </c>
      <c r="B551" s="1214"/>
      <c r="C551" s="1214"/>
      <c r="D551" s="1214"/>
      <c r="E551" s="1214"/>
      <c r="F551" s="1215"/>
      <c r="G551" s="1216"/>
      <c r="H551" s="1217"/>
      <c r="I551" s="1218"/>
      <c r="J551" s="1219"/>
    </row>
    <row r="552" spans="1:10" s="12" customFormat="1" ht="14.25" customHeight="1" x14ac:dyDescent="0.2">
      <c r="A552" s="1213" t="s">
        <v>592</v>
      </c>
      <c r="B552" s="1214"/>
      <c r="C552" s="1214"/>
      <c r="D552" s="1214"/>
      <c r="E552" s="1214"/>
      <c r="F552" s="1215"/>
      <c r="G552" s="1216"/>
      <c r="H552" s="1217"/>
      <c r="I552" s="1218"/>
      <c r="J552" s="1219"/>
    </row>
    <row r="553" spans="1:10" s="12" customFormat="1" ht="14.25" customHeight="1" x14ac:dyDescent="0.2">
      <c r="A553" s="1213" t="s">
        <v>612</v>
      </c>
      <c r="B553" s="1214"/>
      <c r="C553" s="1214"/>
      <c r="D553" s="1214"/>
      <c r="E553" s="1214"/>
      <c r="F553" s="1215"/>
      <c r="G553" s="1216">
        <f>NCRZP!B24</f>
        <v>8323451.4000000004</v>
      </c>
      <c r="H553" s="1217"/>
      <c r="I553" s="1218"/>
      <c r="J553" s="1219"/>
    </row>
    <row r="554" spans="1:10" s="12" customFormat="1" ht="15" thickBot="1" x14ac:dyDescent="0.25">
      <c r="A554" s="1190" t="s">
        <v>593</v>
      </c>
      <c r="B554" s="1191"/>
      <c r="C554" s="1191"/>
      <c r="D554" s="1191"/>
      <c r="E554" s="1191"/>
      <c r="F554" s="1192"/>
      <c r="G554" s="1193"/>
      <c r="H554" s="1194"/>
      <c r="I554" s="1195"/>
      <c r="J554" s="1196"/>
    </row>
    <row r="555" spans="1:10" s="12" customFormat="1" ht="62.25" customHeight="1" thickTop="1" x14ac:dyDescent="0.2">
      <c r="A555" s="1220" t="s">
        <v>654</v>
      </c>
      <c r="B555" s="1220"/>
      <c r="C555" s="1220"/>
      <c r="D555" s="1220"/>
      <c r="E555" s="1220"/>
      <c r="F555" s="1220"/>
      <c r="G555" s="1220"/>
      <c r="H555" s="1220"/>
      <c r="I555" s="1220"/>
      <c r="J555" s="1220"/>
    </row>
    <row r="556" spans="1:10" s="12" customFormat="1" ht="409.5" customHeight="1" x14ac:dyDescent="0.2">
      <c r="A556" s="1232"/>
      <c r="B556" s="1232"/>
      <c r="C556" s="1232"/>
      <c r="D556" s="1232"/>
      <c r="E556" s="1232"/>
      <c r="F556" s="1232"/>
      <c r="G556" s="1232"/>
      <c r="H556" s="1232"/>
      <c r="I556" s="1232"/>
      <c r="J556" s="1232"/>
    </row>
    <row r="557" spans="1:10" s="12" customFormat="1" ht="20.25" customHeight="1" x14ac:dyDescent="0.2">
      <c r="A557" s="19" t="s">
        <v>652</v>
      </c>
      <c r="B557" s="1221" t="s">
        <v>653</v>
      </c>
      <c r="C557" s="1221"/>
      <c r="D557" s="1221"/>
      <c r="E557" s="1221"/>
      <c r="F557" s="1221"/>
      <c r="G557" s="1221"/>
      <c r="H557" s="1221"/>
      <c r="I557" s="1221"/>
      <c r="J557" s="1221"/>
    </row>
    <row r="558" spans="1:10" s="12" customFormat="1" ht="38.25" customHeight="1" x14ac:dyDescent="0.2">
      <c r="A558" s="555" t="s">
        <v>665</v>
      </c>
      <c r="B558" s="555"/>
      <c r="C558" s="555"/>
      <c r="D558" s="555"/>
      <c r="E558" s="555"/>
      <c r="F558" s="555"/>
      <c r="G558" s="555"/>
      <c r="H558" s="555"/>
      <c r="I558" s="555"/>
      <c r="J558" s="555"/>
    </row>
    <row r="559" spans="1:10" s="12" customFormat="1" x14ac:dyDescent="0.2">
      <c r="A559" s="94" t="s">
        <v>623</v>
      </c>
      <c r="B559" s="278" t="s">
        <v>215</v>
      </c>
      <c r="C559" s="278"/>
      <c r="D559" s="278"/>
      <c r="E559" s="278"/>
      <c r="F559" s="278"/>
      <c r="G559" s="278"/>
      <c r="H559" s="278"/>
      <c r="I559" s="278"/>
      <c r="J559" s="278"/>
    </row>
    <row r="560" spans="1:10" s="12" customFormat="1" ht="19.899999999999999" customHeight="1" x14ac:dyDescent="0.2">
      <c r="A560" s="52" t="s">
        <v>624</v>
      </c>
      <c r="B560" s="439" t="s">
        <v>519</v>
      </c>
      <c r="C560" s="439"/>
      <c r="D560" s="439"/>
      <c r="E560" s="439"/>
      <c r="F560" s="439"/>
      <c r="G560" s="439"/>
      <c r="H560" s="439"/>
      <c r="I560" s="439"/>
      <c r="J560" s="439"/>
    </row>
    <row r="561" spans="1:10" s="12" customFormat="1" ht="21" customHeight="1" thickBot="1" x14ac:dyDescent="0.25">
      <c r="A561" s="52"/>
      <c r="B561" s="52"/>
      <c r="C561" s="52"/>
      <c r="D561" s="52"/>
      <c r="E561" s="52"/>
      <c r="F561" s="52"/>
      <c r="G561" s="52"/>
      <c r="H561" s="52"/>
      <c r="I561" s="52"/>
      <c r="J561" s="52"/>
    </row>
    <row r="562" spans="1:10" s="12" customFormat="1" ht="15.75" thickTop="1" thickBot="1" x14ac:dyDescent="0.25">
      <c r="A562" s="788" t="s">
        <v>216</v>
      </c>
      <c r="B562" s="789"/>
      <c r="C562" s="789"/>
      <c r="D562" s="789"/>
      <c r="E562" s="789" t="s">
        <v>217</v>
      </c>
      <c r="F562" s="804"/>
      <c r="G562" s="1157" t="s">
        <v>218</v>
      </c>
      <c r="H562" s="1158"/>
      <c r="I562" s="1158"/>
      <c r="J562" s="1159"/>
    </row>
    <row r="563" spans="1:10" s="12" customFormat="1" ht="15" thickBot="1" x14ac:dyDescent="0.25">
      <c r="A563" s="1154"/>
      <c r="B563" s="1155"/>
      <c r="C563" s="1155"/>
      <c r="D563" s="1155"/>
      <c r="E563" s="1155"/>
      <c r="F563" s="1156"/>
      <c r="G563" s="1169" t="s">
        <v>441</v>
      </c>
      <c r="H563" s="1170"/>
      <c r="I563" s="1171" t="s">
        <v>471</v>
      </c>
      <c r="J563" s="1172"/>
    </row>
    <row r="564" spans="1:10" s="12" customFormat="1" ht="15" thickTop="1" x14ac:dyDescent="0.2">
      <c r="A564" s="437"/>
      <c r="B564" s="438"/>
      <c r="C564" s="438"/>
      <c r="D564" s="438"/>
      <c r="E564" s="1173" t="s">
        <v>472</v>
      </c>
      <c r="F564" s="1174"/>
      <c r="G564" s="768"/>
      <c r="H564" s="769"/>
      <c r="I564" s="768"/>
      <c r="J564" s="770"/>
    </row>
    <row r="565" spans="1:10" s="12" customFormat="1" ht="24" customHeight="1" x14ac:dyDescent="0.2">
      <c r="A565" s="232"/>
      <c r="B565" s="233"/>
      <c r="C565" s="233"/>
      <c r="D565" s="233"/>
      <c r="E565" s="364" t="s">
        <v>473</v>
      </c>
      <c r="F565" s="365"/>
      <c r="G565" s="366"/>
      <c r="H565" s="367"/>
      <c r="I565" s="366"/>
      <c r="J565" s="374"/>
    </row>
    <row r="566" spans="1:10" s="12" customFormat="1" ht="27" customHeight="1" x14ac:dyDescent="0.2">
      <c r="A566" s="232"/>
      <c r="B566" s="233"/>
      <c r="C566" s="233"/>
      <c r="D566" s="233"/>
      <c r="E566" s="364" t="s">
        <v>474</v>
      </c>
      <c r="F566" s="365"/>
      <c r="G566" s="366"/>
      <c r="H566" s="367"/>
      <c r="I566" s="366"/>
      <c r="J566" s="374"/>
    </row>
    <row r="567" spans="1:10" s="12" customFormat="1" x14ac:dyDescent="0.2">
      <c r="A567" s="232"/>
      <c r="B567" s="233"/>
      <c r="C567" s="233"/>
      <c r="D567" s="233"/>
      <c r="E567" s="364" t="s">
        <v>475</v>
      </c>
      <c r="F567" s="365"/>
      <c r="G567" s="366"/>
      <c r="H567" s="367"/>
      <c r="I567" s="366"/>
      <c r="J567" s="374"/>
    </row>
    <row r="568" spans="1:10" s="12" customFormat="1" x14ac:dyDescent="0.2">
      <c r="A568" s="232"/>
      <c r="B568" s="233"/>
      <c r="C568" s="233"/>
      <c r="D568" s="233"/>
      <c r="E568" s="364" t="s">
        <v>476</v>
      </c>
      <c r="F568" s="365"/>
      <c r="G568" s="366"/>
      <c r="H568" s="367"/>
      <c r="I568" s="366"/>
      <c r="J568" s="374"/>
    </row>
    <row r="569" spans="1:10" s="12" customFormat="1" x14ac:dyDescent="0.2">
      <c r="A569" s="232"/>
      <c r="B569" s="233"/>
      <c r="C569" s="233"/>
      <c r="D569" s="233"/>
      <c r="E569" s="364" t="s">
        <v>477</v>
      </c>
      <c r="F569" s="365"/>
      <c r="G569" s="366"/>
      <c r="H569" s="367"/>
      <c r="I569" s="366"/>
      <c r="J569" s="374"/>
    </row>
    <row r="570" spans="1:10" s="12" customFormat="1" x14ac:dyDescent="0.2">
      <c r="A570" s="232"/>
      <c r="B570" s="233"/>
      <c r="C570" s="233"/>
      <c r="D570" s="233"/>
      <c r="E570" s="364" t="s">
        <v>478</v>
      </c>
      <c r="F570" s="365"/>
      <c r="G570" s="366"/>
      <c r="H570" s="367"/>
      <c r="I570" s="366"/>
      <c r="J570" s="374"/>
    </row>
    <row r="571" spans="1:10" s="12" customFormat="1" x14ac:dyDescent="0.2">
      <c r="A571" s="232"/>
      <c r="B571" s="233"/>
      <c r="C571" s="233"/>
      <c r="D571" s="233"/>
      <c r="E571" s="364" t="s">
        <v>479</v>
      </c>
      <c r="F571" s="365"/>
      <c r="G571" s="366"/>
      <c r="H571" s="367"/>
      <c r="I571" s="366"/>
      <c r="J571" s="374"/>
    </row>
    <row r="572" spans="1:10" s="12" customFormat="1" ht="28.15" customHeight="1" x14ac:dyDescent="0.2">
      <c r="A572" s="232"/>
      <c r="B572" s="233"/>
      <c r="C572" s="233"/>
      <c r="D572" s="233"/>
      <c r="E572" s="364" t="s">
        <v>480</v>
      </c>
      <c r="F572" s="365"/>
      <c r="G572" s="366"/>
      <c r="H572" s="367"/>
      <c r="I572" s="366"/>
      <c r="J572" s="374"/>
    </row>
    <row r="573" spans="1:10" s="12" customFormat="1" ht="36.75" customHeight="1" x14ac:dyDescent="0.2">
      <c r="A573" s="232"/>
      <c r="B573" s="233"/>
      <c r="C573" s="233"/>
      <c r="D573" s="233"/>
      <c r="E573" s="364" t="s">
        <v>481</v>
      </c>
      <c r="F573" s="365"/>
      <c r="G573" s="366"/>
      <c r="H573" s="367"/>
      <c r="I573" s="366"/>
      <c r="J573" s="374"/>
    </row>
    <row r="574" spans="1:10" s="12" customFormat="1" ht="33.75" customHeight="1" x14ac:dyDescent="0.2">
      <c r="A574" s="232"/>
      <c r="B574" s="233"/>
      <c r="C574" s="233"/>
      <c r="D574" s="233"/>
      <c r="E574" s="364" t="s">
        <v>482</v>
      </c>
      <c r="F574" s="365"/>
      <c r="G574" s="366"/>
      <c r="H574" s="367"/>
      <c r="I574" s="366"/>
      <c r="J574" s="374"/>
    </row>
    <row r="575" spans="1:10" s="12" customFormat="1" ht="29.25" customHeight="1" x14ac:dyDescent="0.2">
      <c r="A575" s="232"/>
      <c r="B575" s="233"/>
      <c r="C575" s="233"/>
      <c r="D575" s="233"/>
      <c r="E575" s="364" t="s">
        <v>483</v>
      </c>
      <c r="F575" s="365"/>
      <c r="G575" s="366"/>
      <c r="H575" s="367"/>
      <c r="I575" s="366"/>
      <c r="J575" s="374"/>
    </row>
    <row r="576" spans="1:10" s="12" customFormat="1" x14ac:dyDescent="0.2">
      <c r="A576" s="232"/>
      <c r="B576" s="233"/>
      <c r="C576" s="233"/>
      <c r="D576" s="233"/>
      <c r="E576" s="364" t="s">
        <v>484</v>
      </c>
      <c r="F576" s="365"/>
      <c r="G576" s="366"/>
      <c r="H576" s="367"/>
      <c r="I576" s="366"/>
      <c r="J576" s="374"/>
    </row>
    <row r="577" spans="1:10" s="12" customFormat="1" ht="27.75" customHeight="1" x14ac:dyDescent="0.2">
      <c r="A577" s="232"/>
      <c r="B577" s="233"/>
      <c r="C577" s="233"/>
      <c r="D577" s="233"/>
      <c r="E577" s="364" t="s">
        <v>485</v>
      </c>
      <c r="F577" s="365"/>
      <c r="G577" s="366"/>
      <c r="H577" s="367"/>
      <c r="I577" s="366"/>
      <c r="J577" s="374"/>
    </row>
    <row r="578" spans="1:10" s="12" customFormat="1" ht="40.5" customHeight="1" thickBot="1" x14ac:dyDescent="0.25">
      <c r="A578" s="425"/>
      <c r="B578" s="426"/>
      <c r="C578" s="426"/>
      <c r="D578" s="426"/>
      <c r="E578" s="362" t="s">
        <v>486</v>
      </c>
      <c r="F578" s="363"/>
      <c r="G578" s="765"/>
      <c r="H578" s="766"/>
      <c r="I578" s="765"/>
      <c r="J578" s="767"/>
    </row>
    <row r="579" spans="1:10" s="12" customFormat="1" ht="15" thickTop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</row>
    <row r="580" spans="1:10" s="12" customFormat="1" ht="33" customHeight="1" x14ac:dyDescent="0.2">
      <c r="A580" s="99" t="s">
        <v>625</v>
      </c>
      <c r="B580" s="771" t="s">
        <v>613</v>
      </c>
      <c r="C580" s="771"/>
      <c r="D580" s="771"/>
      <c r="E580" s="771"/>
      <c r="F580" s="771"/>
      <c r="G580" s="771"/>
      <c r="H580" s="771"/>
      <c r="I580" s="771"/>
      <c r="J580" s="771"/>
    </row>
    <row r="581" spans="1:10" s="12" customFormat="1" ht="39" customHeight="1" x14ac:dyDescent="0.2">
      <c r="A581" s="772" t="s">
        <v>614</v>
      </c>
      <c r="B581" s="467"/>
      <c r="C581" s="467"/>
      <c r="D581" s="467"/>
      <c r="E581" s="467"/>
      <c r="F581" s="467"/>
      <c r="G581" s="467"/>
      <c r="H581" s="467"/>
      <c r="I581" s="467"/>
      <c r="J581" s="467"/>
    </row>
    <row r="582" spans="1:10" s="12" customFormat="1" ht="24" customHeight="1" thickBot="1" x14ac:dyDescent="0.25">
      <c r="A582" s="209" t="s">
        <v>214</v>
      </c>
      <c r="B582" s="278" t="s">
        <v>221</v>
      </c>
      <c r="C582" s="278"/>
      <c r="D582" s="278"/>
      <c r="E582" s="278"/>
      <c r="F582" s="278"/>
      <c r="G582" s="278"/>
      <c r="H582" s="278"/>
      <c r="I582" s="278"/>
      <c r="J582" s="278"/>
    </row>
    <row r="583" spans="1:10" s="12" customFormat="1" x14ac:dyDescent="0.2">
      <c r="A583" s="756" t="s">
        <v>222</v>
      </c>
      <c r="B583" s="757"/>
      <c r="C583" s="758"/>
      <c r="D583" s="761" t="s">
        <v>11</v>
      </c>
      <c r="E583" s="762"/>
      <c r="F583" s="762"/>
      <c r="G583" s="762"/>
      <c r="H583" s="762"/>
      <c r="I583" s="762"/>
      <c r="J583" s="763"/>
    </row>
    <row r="584" spans="1:10" s="12" customFormat="1" ht="28.5" x14ac:dyDescent="0.2">
      <c r="A584" s="258"/>
      <c r="B584" s="759"/>
      <c r="C584" s="760"/>
      <c r="D584" s="752" t="s">
        <v>223</v>
      </c>
      <c r="E584" s="753"/>
      <c r="F584" s="193" t="s">
        <v>487</v>
      </c>
      <c r="G584" s="193" t="s">
        <v>47</v>
      </c>
      <c r="H584" s="193" t="s">
        <v>488</v>
      </c>
      <c r="I584" s="754" t="s">
        <v>76</v>
      </c>
      <c r="J584" s="755"/>
    </row>
    <row r="585" spans="1:10" s="12" customFormat="1" x14ac:dyDescent="0.2">
      <c r="A585" s="408" t="s">
        <v>224</v>
      </c>
      <c r="B585" s="409"/>
      <c r="C585" s="409"/>
      <c r="D585" s="394">
        <v>1991640</v>
      </c>
      <c r="E585" s="394"/>
      <c r="F585" s="189"/>
      <c r="G585" s="189"/>
      <c r="H585" s="189"/>
      <c r="I585" s="394">
        <f>D585+F585-G585+H585</f>
        <v>1991640</v>
      </c>
      <c r="J585" s="395"/>
    </row>
    <row r="586" spans="1:10" s="12" customFormat="1" x14ac:dyDescent="0.2">
      <c r="A586" s="408" t="s">
        <v>225</v>
      </c>
      <c r="B586" s="409"/>
      <c r="C586" s="409"/>
      <c r="D586" s="394"/>
      <c r="E586" s="394"/>
      <c r="F586" s="189"/>
      <c r="G586" s="189"/>
      <c r="H586" s="189"/>
      <c r="I586" s="394">
        <f t="shared" ref="I586:I598" si="30">D586+F586-G586+H586</f>
        <v>0</v>
      </c>
      <c r="J586" s="395"/>
    </row>
    <row r="587" spans="1:10" s="12" customFormat="1" x14ac:dyDescent="0.2">
      <c r="A587" s="408" t="s">
        <v>226</v>
      </c>
      <c r="B587" s="409"/>
      <c r="C587" s="409"/>
      <c r="D587" s="394"/>
      <c r="E587" s="394"/>
      <c r="F587" s="189"/>
      <c r="G587" s="189"/>
      <c r="H587" s="189"/>
      <c r="I587" s="394">
        <f t="shared" si="30"/>
        <v>0</v>
      </c>
      <c r="J587" s="395"/>
    </row>
    <row r="588" spans="1:10" s="12" customFormat="1" x14ac:dyDescent="0.2">
      <c r="A588" s="408" t="s">
        <v>227</v>
      </c>
      <c r="B588" s="409"/>
      <c r="C588" s="409"/>
      <c r="D588" s="394"/>
      <c r="E588" s="394"/>
      <c r="F588" s="189"/>
      <c r="G588" s="189"/>
      <c r="H588" s="189"/>
      <c r="I588" s="394">
        <f t="shared" si="30"/>
        <v>0</v>
      </c>
      <c r="J588" s="395"/>
    </row>
    <row r="589" spans="1:10" s="12" customFormat="1" x14ac:dyDescent="0.2">
      <c r="A589" s="408" t="s">
        <v>228</v>
      </c>
      <c r="B589" s="409"/>
      <c r="C589" s="409"/>
      <c r="D589" s="394">
        <v>501851</v>
      </c>
      <c r="E589" s="394"/>
      <c r="F589" s="189">
        <v>153045</v>
      </c>
      <c r="G589" s="189"/>
      <c r="H589" s="189"/>
      <c r="I589" s="394">
        <f t="shared" si="30"/>
        <v>654896</v>
      </c>
      <c r="J589" s="395"/>
    </row>
    <row r="590" spans="1:10" s="12" customFormat="1" x14ac:dyDescent="0.2">
      <c r="A590" s="408" t="s">
        <v>229</v>
      </c>
      <c r="B590" s="409"/>
      <c r="C590" s="409"/>
      <c r="D590" s="394">
        <v>996</v>
      </c>
      <c r="E590" s="394"/>
      <c r="F590" s="189"/>
      <c r="G590" s="189"/>
      <c r="H590" s="189"/>
      <c r="I590" s="394">
        <f t="shared" si="30"/>
        <v>996</v>
      </c>
      <c r="J590" s="395"/>
    </row>
    <row r="591" spans="1:10" s="12" customFormat="1" x14ac:dyDescent="0.2">
      <c r="A591" s="274" t="s">
        <v>489</v>
      </c>
      <c r="B591" s="275"/>
      <c r="C591" s="275"/>
      <c r="D591" s="394"/>
      <c r="E591" s="394"/>
      <c r="F591" s="189"/>
      <c r="G591" s="189"/>
      <c r="H591" s="189"/>
      <c r="I591" s="394">
        <f t="shared" si="30"/>
        <v>0</v>
      </c>
      <c r="J591" s="395"/>
    </row>
    <row r="592" spans="1:10" s="12" customFormat="1" x14ac:dyDescent="0.2">
      <c r="A592" s="274" t="s">
        <v>490</v>
      </c>
      <c r="B592" s="275"/>
      <c r="C592" s="275"/>
      <c r="D592" s="394"/>
      <c r="E592" s="394"/>
      <c r="F592" s="189"/>
      <c r="G592" s="189"/>
      <c r="H592" s="189"/>
      <c r="I592" s="394">
        <f t="shared" si="30"/>
        <v>0</v>
      </c>
      <c r="J592" s="395"/>
    </row>
    <row r="593" spans="1:10" s="12" customFormat="1" x14ac:dyDescent="0.2">
      <c r="A593" s="274" t="s">
        <v>491</v>
      </c>
      <c r="B593" s="275"/>
      <c r="C593" s="275"/>
      <c r="D593" s="394"/>
      <c r="E593" s="394"/>
      <c r="F593" s="189"/>
      <c r="G593" s="189"/>
      <c r="H593" s="189"/>
      <c r="I593" s="394">
        <f t="shared" si="30"/>
        <v>0</v>
      </c>
      <c r="J593" s="395"/>
    </row>
    <row r="594" spans="1:10" s="12" customFormat="1" x14ac:dyDescent="0.2">
      <c r="A594" s="274" t="s">
        <v>492</v>
      </c>
      <c r="B594" s="275"/>
      <c r="C594" s="275"/>
      <c r="D594" s="394">
        <v>6788701</v>
      </c>
      <c r="E594" s="394"/>
      <c r="F594" s="189">
        <v>2907844</v>
      </c>
      <c r="G594" s="189">
        <v>200000</v>
      </c>
      <c r="H594" s="189"/>
      <c r="I594" s="394">
        <f>D594+F594-G594+H594</f>
        <v>9496545</v>
      </c>
      <c r="J594" s="395"/>
    </row>
    <row r="595" spans="1:10" s="12" customFormat="1" x14ac:dyDescent="0.2">
      <c r="A595" s="274" t="s">
        <v>493</v>
      </c>
      <c r="B595" s="275"/>
      <c r="C595" s="275"/>
      <c r="D595" s="394"/>
      <c r="E595" s="394"/>
      <c r="F595" s="189"/>
      <c r="G595" s="189"/>
      <c r="H595" s="189"/>
      <c r="I595" s="394">
        <f t="shared" si="30"/>
        <v>0</v>
      </c>
      <c r="J595" s="395"/>
    </row>
    <row r="596" spans="1:10" s="12" customFormat="1" ht="31.5" customHeight="1" x14ac:dyDescent="0.2">
      <c r="A596" s="274" t="s">
        <v>494</v>
      </c>
      <c r="B596" s="393"/>
      <c r="C596" s="393"/>
      <c r="D596" s="394">
        <v>3060889</v>
      </c>
      <c r="E596" s="394"/>
      <c r="F596" s="189"/>
      <c r="G596" s="189"/>
      <c r="H596" s="189"/>
      <c r="I596" s="394">
        <v>3075687</v>
      </c>
      <c r="J596" s="395"/>
    </row>
    <row r="597" spans="1:10" s="12" customFormat="1" x14ac:dyDescent="0.2">
      <c r="A597" s="274" t="s">
        <v>220</v>
      </c>
      <c r="B597" s="275"/>
      <c r="C597" s="275"/>
      <c r="D597" s="394"/>
      <c r="E597" s="394"/>
      <c r="F597" s="189">
        <v>200000</v>
      </c>
      <c r="G597" s="189">
        <v>200000</v>
      </c>
      <c r="H597" s="189"/>
      <c r="I597" s="394">
        <f t="shared" si="30"/>
        <v>0</v>
      </c>
      <c r="J597" s="395"/>
    </row>
    <row r="598" spans="1:10" s="12" customFormat="1" ht="15" thickBot="1" x14ac:dyDescent="0.25">
      <c r="A598" s="306" t="s">
        <v>230</v>
      </c>
      <c r="B598" s="307"/>
      <c r="C598" s="307"/>
      <c r="D598" s="410"/>
      <c r="E598" s="410"/>
      <c r="F598" s="168"/>
      <c r="G598" s="168"/>
      <c r="H598" s="168"/>
      <c r="I598" s="410">
        <f t="shared" si="30"/>
        <v>0</v>
      </c>
      <c r="J598" s="411"/>
    </row>
    <row r="599" spans="1:10" s="12" customFormat="1" x14ac:dyDescent="0.2">
      <c r="A599" s="14"/>
      <c r="B599" s="14"/>
      <c r="C599" s="14"/>
      <c r="D599" s="95"/>
      <c r="E599" s="95"/>
      <c r="F599" s="95"/>
      <c r="G599" s="95"/>
      <c r="H599" s="95"/>
      <c r="I599" s="96"/>
      <c r="J599" s="96"/>
    </row>
    <row r="600" spans="1:10" s="12" customFormat="1" ht="15" thickBot="1" x14ac:dyDescent="0.25">
      <c r="A600" s="764"/>
      <c r="B600" s="764"/>
      <c r="C600" s="27"/>
      <c r="D600" s="27"/>
      <c r="E600" s="27"/>
      <c r="F600" s="27"/>
      <c r="G600" s="27"/>
      <c r="H600" s="27"/>
      <c r="I600" s="27"/>
      <c r="J600" s="27"/>
    </row>
    <row r="601" spans="1:10" s="12" customFormat="1" x14ac:dyDescent="0.2">
      <c r="A601" s="756" t="s">
        <v>222</v>
      </c>
      <c r="B601" s="757"/>
      <c r="C601" s="758"/>
      <c r="D601" s="761" t="s">
        <v>12</v>
      </c>
      <c r="E601" s="762"/>
      <c r="F601" s="762"/>
      <c r="G601" s="762"/>
      <c r="H601" s="762"/>
      <c r="I601" s="762"/>
      <c r="J601" s="763"/>
    </row>
    <row r="602" spans="1:10" s="12" customFormat="1" ht="28.5" x14ac:dyDescent="0.2">
      <c r="A602" s="258"/>
      <c r="B602" s="759"/>
      <c r="C602" s="760"/>
      <c r="D602" s="752" t="s">
        <v>223</v>
      </c>
      <c r="E602" s="753"/>
      <c r="F602" s="193" t="s">
        <v>487</v>
      </c>
      <c r="G602" s="193" t="s">
        <v>47</v>
      </c>
      <c r="H602" s="193" t="s">
        <v>488</v>
      </c>
      <c r="I602" s="754" t="s">
        <v>76</v>
      </c>
      <c r="J602" s="755"/>
    </row>
    <row r="603" spans="1:10" s="12" customFormat="1" x14ac:dyDescent="0.2">
      <c r="A603" s="408" t="s">
        <v>224</v>
      </c>
      <c r="B603" s="409"/>
      <c r="C603" s="409"/>
      <c r="D603" s="394">
        <v>1991640</v>
      </c>
      <c r="E603" s="394"/>
      <c r="F603" s="217"/>
      <c r="G603" s="217"/>
      <c r="H603" s="217"/>
      <c r="I603" s="394">
        <f>D603+F603-G603+H603</f>
        <v>1991640</v>
      </c>
      <c r="J603" s="395"/>
    </row>
    <row r="604" spans="1:10" s="12" customFormat="1" x14ac:dyDescent="0.2">
      <c r="A604" s="408" t="s">
        <v>225</v>
      </c>
      <c r="B604" s="409"/>
      <c r="C604" s="409"/>
      <c r="D604" s="394"/>
      <c r="E604" s="394"/>
      <c r="F604" s="217"/>
      <c r="G604" s="217"/>
      <c r="H604" s="217"/>
      <c r="I604" s="394">
        <f t="shared" ref="I604:I611" si="31">D604+F604-G604+H604</f>
        <v>0</v>
      </c>
      <c r="J604" s="395"/>
    </row>
    <row r="605" spans="1:10" s="12" customFormat="1" x14ac:dyDescent="0.2">
      <c r="A605" s="408" t="s">
        <v>226</v>
      </c>
      <c r="B605" s="409"/>
      <c r="C605" s="409"/>
      <c r="D605" s="394"/>
      <c r="E605" s="394"/>
      <c r="F605" s="217"/>
      <c r="G605" s="217"/>
      <c r="H605" s="217"/>
      <c r="I605" s="394">
        <f t="shared" si="31"/>
        <v>0</v>
      </c>
      <c r="J605" s="395"/>
    </row>
    <row r="606" spans="1:10" s="12" customFormat="1" x14ac:dyDescent="0.2">
      <c r="A606" s="408" t="s">
        <v>227</v>
      </c>
      <c r="B606" s="409"/>
      <c r="C606" s="409"/>
      <c r="D606" s="394"/>
      <c r="E606" s="394"/>
      <c r="F606" s="217"/>
      <c r="G606" s="217"/>
      <c r="H606" s="217"/>
      <c r="I606" s="394">
        <f t="shared" si="31"/>
        <v>0</v>
      </c>
      <c r="J606" s="395"/>
    </row>
    <row r="607" spans="1:10" s="12" customFormat="1" x14ac:dyDescent="0.2">
      <c r="A607" s="408" t="s">
        <v>228</v>
      </c>
      <c r="B607" s="409"/>
      <c r="C607" s="409"/>
      <c r="D607" s="394">
        <v>419199</v>
      </c>
      <c r="E607" s="394"/>
      <c r="F607" s="217">
        <v>82652</v>
      </c>
      <c r="G607" s="217"/>
      <c r="H607" s="217"/>
      <c r="I607" s="394">
        <f t="shared" si="31"/>
        <v>501851</v>
      </c>
      <c r="J607" s="395"/>
    </row>
    <row r="608" spans="1:10" s="12" customFormat="1" x14ac:dyDescent="0.2">
      <c r="A608" s="408" t="s">
        <v>229</v>
      </c>
      <c r="B608" s="409"/>
      <c r="C608" s="409"/>
      <c r="D608" s="394">
        <v>996</v>
      </c>
      <c r="E608" s="394"/>
      <c r="F608" s="217"/>
      <c r="G608" s="217"/>
      <c r="H608" s="217"/>
      <c r="I608" s="394">
        <f t="shared" si="31"/>
        <v>996</v>
      </c>
      <c r="J608" s="395"/>
    </row>
    <row r="609" spans="1:10" s="12" customFormat="1" x14ac:dyDescent="0.2">
      <c r="A609" s="274" t="s">
        <v>489</v>
      </c>
      <c r="B609" s="275"/>
      <c r="C609" s="275"/>
      <c r="D609" s="394"/>
      <c r="E609" s="394"/>
      <c r="F609" s="217"/>
      <c r="G609" s="217"/>
      <c r="H609" s="217"/>
      <c r="I609" s="394">
        <f t="shared" si="31"/>
        <v>0</v>
      </c>
      <c r="J609" s="395"/>
    </row>
    <row r="610" spans="1:10" s="12" customFormat="1" x14ac:dyDescent="0.2">
      <c r="A610" s="274" t="s">
        <v>490</v>
      </c>
      <c r="B610" s="275"/>
      <c r="C610" s="275"/>
      <c r="D610" s="394"/>
      <c r="E610" s="394"/>
      <c r="F610" s="217"/>
      <c r="G610" s="217"/>
      <c r="H610" s="217"/>
      <c r="I610" s="394">
        <f t="shared" si="31"/>
        <v>0</v>
      </c>
      <c r="J610" s="395"/>
    </row>
    <row r="611" spans="1:10" s="12" customFormat="1" x14ac:dyDescent="0.2">
      <c r="A611" s="274" t="s">
        <v>491</v>
      </c>
      <c r="B611" s="275"/>
      <c r="C611" s="275"/>
      <c r="D611" s="394"/>
      <c r="E611" s="394"/>
      <c r="F611" s="217"/>
      <c r="G611" s="217"/>
      <c r="H611" s="217"/>
      <c r="I611" s="394">
        <f t="shared" si="31"/>
        <v>0</v>
      </c>
      <c r="J611" s="395"/>
    </row>
    <row r="612" spans="1:10" s="12" customFormat="1" x14ac:dyDescent="0.2">
      <c r="A612" s="274" t="s">
        <v>492</v>
      </c>
      <c r="B612" s="275"/>
      <c r="C612" s="275"/>
      <c r="D612" s="394">
        <v>5418313</v>
      </c>
      <c r="E612" s="394"/>
      <c r="F612" s="217">
        <v>1570388</v>
      </c>
      <c r="G612" s="217">
        <v>200000</v>
      </c>
      <c r="H612" s="217"/>
      <c r="I612" s="394">
        <f>D612+F612-G612+H612</f>
        <v>6788701</v>
      </c>
      <c r="J612" s="395"/>
    </row>
    <row r="613" spans="1:10" s="12" customFormat="1" x14ac:dyDescent="0.2">
      <c r="A613" s="274" t="s">
        <v>493</v>
      </c>
      <c r="B613" s="275"/>
      <c r="C613" s="275"/>
      <c r="D613" s="394"/>
      <c r="E613" s="394"/>
      <c r="F613" s="217"/>
      <c r="G613" s="217"/>
      <c r="H613" s="217"/>
      <c r="I613" s="394">
        <f t="shared" ref="I613" si="32">D613+F613-G613+H613</f>
        <v>0</v>
      </c>
      <c r="J613" s="395"/>
    </row>
    <row r="614" spans="1:10" s="12" customFormat="1" ht="35.25" customHeight="1" x14ac:dyDescent="0.2">
      <c r="A614" s="274" t="s">
        <v>494</v>
      </c>
      <c r="B614" s="393"/>
      <c r="C614" s="393"/>
      <c r="D614" s="394">
        <v>1653039.98</v>
      </c>
      <c r="E614" s="394"/>
      <c r="F614" s="217"/>
      <c r="G614" s="217"/>
      <c r="H614" s="217"/>
      <c r="I614" s="394">
        <v>3060889</v>
      </c>
      <c r="J614" s="395"/>
    </row>
    <row r="615" spans="1:10" s="12" customFormat="1" x14ac:dyDescent="0.2">
      <c r="A615" s="274" t="s">
        <v>220</v>
      </c>
      <c r="B615" s="275"/>
      <c r="C615" s="275"/>
      <c r="D615" s="394"/>
      <c r="E615" s="394"/>
      <c r="F615" s="217">
        <v>200000</v>
      </c>
      <c r="G615" s="217">
        <v>200000</v>
      </c>
      <c r="H615" s="217"/>
      <c r="I615" s="394">
        <f t="shared" ref="I615:I616" si="33">D615+F615-G615+H615</f>
        <v>0</v>
      </c>
      <c r="J615" s="395"/>
    </row>
    <row r="616" spans="1:10" s="12" customFormat="1" ht="15" thickBot="1" x14ac:dyDescent="0.25">
      <c r="A616" s="306" t="s">
        <v>230</v>
      </c>
      <c r="B616" s="307"/>
      <c r="C616" s="307"/>
      <c r="D616" s="410"/>
      <c r="E616" s="410"/>
      <c r="F616" s="218"/>
      <c r="G616" s="218"/>
      <c r="H616" s="218"/>
      <c r="I616" s="410">
        <f t="shared" si="33"/>
        <v>0</v>
      </c>
      <c r="J616" s="411"/>
    </row>
    <row r="617" spans="1:10" s="12" customFormat="1" ht="29.25" customHeight="1" x14ac:dyDescent="0.2">
      <c r="A617" s="126"/>
      <c r="B617" s="126"/>
      <c r="C617" s="126"/>
      <c r="D617" s="95"/>
      <c r="E617" s="95"/>
      <c r="F617" s="95"/>
      <c r="G617" s="95"/>
      <c r="H617" s="95"/>
      <c r="I617" s="96"/>
      <c r="J617" s="96"/>
    </row>
    <row r="618" spans="1:10" s="12" customFormat="1" ht="42" customHeight="1" thickBot="1" x14ac:dyDescent="0.25">
      <c r="A618" s="94" t="s">
        <v>219</v>
      </c>
      <c r="B618" s="278" t="s">
        <v>345</v>
      </c>
      <c r="C618" s="278"/>
      <c r="D618" s="278"/>
      <c r="E618" s="278"/>
      <c r="F618" s="278"/>
      <c r="G618" s="278"/>
      <c r="H618" s="278"/>
      <c r="I618" s="278"/>
      <c r="J618" s="278"/>
    </row>
    <row r="619" spans="1:10" s="12" customFormat="1" ht="42" customHeight="1" thickTop="1" thickBot="1" x14ac:dyDescent="0.25">
      <c r="A619" s="748" t="s">
        <v>231</v>
      </c>
      <c r="B619" s="749"/>
      <c r="C619" s="737" t="s">
        <v>232</v>
      </c>
      <c r="D619" s="738"/>
      <c r="E619" s="738"/>
      <c r="F619" s="739"/>
      <c r="G619" s="737" t="s">
        <v>11</v>
      </c>
      <c r="H619" s="740"/>
      <c r="I619" s="737" t="s">
        <v>346</v>
      </c>
      <c r="J619" s="741"/>
    </row>
    <row r="620" spans="1:10" s="12" customFormat="1" ht="15.75" thickTop="1" thickBot="1" x14ac:dyDescent="0.25">
      <c r="A620" s="750"/>
      <c r="B620" s="751"/>
      <c r="C620" s="742" t="s">
        <v>233</v>
      </c>
      <c r="D620" s="743"/>
      <c r="E620" s="743"/>
      <c r="F620" s="744"/>
      <c r="G620" s="745"/>
      <c r="H620" s="746"/>
      <c r="I620" s="745"/>
      <c r="J620" s="747"/>
    </row>
    <row r="621" spans="1:10" s="12" customFormat="1" ht="51" customHeight="1" thickBot="1" x14ac:dyDescent="0.25">
      <c r="A621" s="726" t="s">
        <v>347</v>
      </c>
      <c r="B621" s="727"/>
      <c r="C621" s="728" t="s">
        <v>348</v>
      </c>
      <c r="D621" s="729"/>
      <c r="E621" s="729"/>
      <c r="F621" s="730"/>
      <c r="G621" s="731">
        <v>3897650.19</v>
      </c>
      <c r="H621" s="732"/>
      <c r="I621" s="673">
        <v>3886103</v>
      </c>
      <c r="J621" s="675"/>
    </row>
    <row r="622" spans="1:10" s="12" customFormat="1" ht="60.6" customHeight="1" thickBot="1" x14ac:dyDescent="0.25">
      <c r="A622" s="735" t="s">
        <v>349</v>
      </c>
      <c r="B622" s="736"/>
      <c r="C622" s="705" t="s">
        <v>495</v>
      </c>
      <c r="D622" s="706"/>
      <c r="E622" s="706"/>
      <c r="F622" s="707"/>
      <c r="G622" s="708">
        <f>IF(SUM(G623:H635)=0,"",SUM(G623:H635))</f>
        <v>-75014.409999999916</v>
      </c>
      <c r="H622" s="709"/>
      <c r="I622" s="673">
        <f>IF(SUM(I623:J635)=0,"",SUM(I623:J635))</f>
        <v>1036967</v>
      </c>
      <c r="J622" s="675"/>
    </row>
    <row r="623" spans="1:10" s="12" customFormat="1" ht="35.25" customHeight="1" x14ac:dyDescent="0.2">
      <c r="A623" s="649" t="s">
        <v>350</v>
      </c>
      <c r="B623" s="703"/>
      <c r="C623" s="682" t="s">
        <v>351</v>
      </c>
      <c r="D623" s="683"/>
      <c r="E623" s="683"/>
      <c r="F623" s="684"/>
      <c r="G623" s="685">
        <v>1407905.59</v>
      </c>
      <c r="H623" s="704"/>
      <c r="I623" s="673">
        <v>1070312</v>
      </c>
      <c r="J623" s="675"/>
    </row>
    <row r="624" spans="1:10" s="12" customFormat="1" ht="99.6" customHeight="1" x14ac:dyDescent="0.2">
      <c r="A624" s="619" t="s">
        <v>352</v>
      </c>
      <c r="B624" s="696"/>
      <c r="C624" s="632" t="s">
        <v>353</v>
      </c>
      <c r="D624" s="633"/>
      <c r="E624" s="633"/>
      <c r="F624" s="634"/>
      <c r="G624" s="673"/>
      <c r="H624" s="691"/>
      <c r="I624" s="673"/>
      <c r="J624" s="675"/>
    </row>
    <row r="625" spans="1:20" s="12" customFormat="1" ht="44.25" customHeight="1" x14ac:dyDescent="0.2">
      <c r="A625" s="619" t="s">
        <v>354</v>
      </c>
      <c r="B625" s="696"/>
      <c r="C625" s="632" t="s">
        <v>355</v>
      </c>
      <c r="D625" s="633"/>
      <c r="E625" s="633"/>
      <c r="F625" s="634"/>
      <c r="G625" s="673"/>
      <c r="H625" s="691"/>
      <c r="I625" s="673"/>
      <c r="J625" s="675"/>
    </row>
    <row r="626" spans="1:20" s="12" customFormat="1" x14ac:dyDescent="0.2">
      <c r="A626" s="619" t="s">
        <v>356</v>
      </c>
      <c r="B626" s="696"/>
      <c r="C626" s="632" t="s">
        <v>357</v>
      </c>
      <c r="D626" s="633"/>
      <c r="E626" s="633"/>
      <c r="F626" s="634"/>
      <c r="G626" s="673">
        <f>1308224-1016348</f>
        <v>291876</v>
      </c>
      <c r="H626" s="691"/>
      <c r="I626" s="673">
        <f>1016348-1018897</f>
        <v>-2549</v>
      </c>
      <c r="J626" s="675"/>
      <c r="T626" s="210"/>
    </row>
    <row r="627" spans="1:20" s="12" customFormat="1" x14ac:dyDescent="0.2">
      <c r="A627" s="619" t="s">
        <v>358</v>
      </c>
      <c r="B627" s="696"/>
      <c r="C627" s="632" t="s">
        <v>359</v>
      </c>
      <c r="D627" s="633"/>
      <c r="E627" s="633"/>
      <c r="F627" s="634"/>
      <c r="G627" s="673"/>
      <c r="H627" s="691"/>
      <c r="I627" s="673"/>
      <c r="J627" s="675"/>
      <c r="T627" s="210"/>
    </row>
    <row r="628" spans="1:20" s="12" customFormat="1" ht="29.25" customHeight="1" x14ac:dyDescent="0.2">
      <c r="A628" s="619" t="s">
        <v>360</v>
      </c>
      <c r="B628" s="696"/>
      <c r="C628" s="632" t="s">
        <v>361</v>
      </c>
      <c r="D628" s="633"/>
      <c r="E628" s="633"/>
      <c r="F628" s="634"/>
      <c r="G628" s="673">
        <f>(368331-234732)*-1</f>
        <v>-133599</v>
      </c>
      <c r="H628" s="691"/>
      <c r="I628" s="673">
        <v>-102768</v>
      </c>
      <c r="J628" s="675"/>
      <c r="K628" s="12">
        <v>234462</v>
      </c>
      <c r="L628" s="12">
        <v>131694</v>
      </c>
      <c r="M628" s="12">
        <f>K628-L628</f>
        <v>102768</v>
      </c>
    </row>
    <row r="629" spans="1:20" s="12" customFormat="1" ht="31.15" customHeight="1" x14ac:dyDescent="0.2">
      <c r="A629" s="619" t="s">
        <v>362</v>
      </c>
      <c r="B629" s="696"/>
      <c r="C629" s="632" t="s">
        <v>363</v>
      </c>
      <c r="D629" s="633"/>
      <c r="E629" s="633"/>
      <c r="F629" s="634"/>
      <c r="G629" s="673"/>
      <c r="H629" s="691"/>
      <c r="I629" s="673"/>
      <c r="J629" s="675"/>
    </row>
    <row r="630" spans="1:20" s="12" customFormat="1" x14ac:dyDescent="0.2">
      <c r="A630" s="619" t="s">
        <v>364</v>
      </c>
      <c r="B630" s="696"/>
      <c r="C630" s="632" t="s">
        <v>365</v>
      </c>
      <c r="D630" s="633"/>
      <c r="E630" s="633"/>
      <c r="F630" s="634"/>
      <c r="G630" s="673">
        <v>87159</v>
      </c>
      <c r="H630" s="691"/>
      <c r="I630" s="673">
        <v>71972</v>
      </c>
      <c r="J630" s="675"/>
    </row>
    <row r="631" spans="1:20" s="12" customFormat="1" x14ac:dyDescent="0.2">
      <c r="A631" s="619" t="s">
        <v>366</v>
      </c>
      <c r="B631" s="696"/>
      <c r="C631" s="632" t="s">
        <v>367</v>
      </c>
      <c r="D631" s="633"/>
      <c r="E631" s="633"/>
      <c r="F631" s="634"/>
      <c r="G631" s="673">
        <v>0</v>
      </c>
      <c r="H631" s="691"/>
      <c r="I631" s="673">
        <v>0</v>
      </c>
      <c r="J631" s="675"/>
    </row>
    <row r="632" spans="1:20" s="12" customFormat="1" ht="60.6" customHeight="1" x14ac:dyDescent="0.2">
      <c r="A632" s="619" t="s">
        <v>368</v>
      </c>
      <c r="B632" s="696"/>
      <c r="C632" s="632" t="s">
        <v>496</v>
      </c>
      <c r="D632" s="633"/>
      <c r="E632" s="633"/>
      <c r="F632" s="634"/>
      <c r="G632" s="673">
        <v>-33</v>
      </c>
      <c r="H632" s="691"/>
      <c r="I632" s="673"/>
      <c r="J632" s="675"/>
    </row>
    <row r="633" spans="1:20" s="12" customFormat="1" ht="60.75" customHeight="1" x14ac:dyDescent="0.2">
      <c r="A633" s="619" t="s">
        <v>369</v>
      </c>
      <c r="B633" s="696"/>
      <c r="C633" s="632" t="s">
        <v>370</v>
      </c>
      <c r="D633" s="633"/>
      <c r="E633" s="633"/>
      <c r="F633" s="634"/>
      <c r="G633" s="673">
        <v>71</v>
      </c>
      <c r="H633" s="691"/>
      <c r="I633" s="673"/>
      <c r="J633" s="675"/>
    </row>
    <row r="634" spans="1:20" s="12" customFormat="1" ht="48" customHeight="1" x14ac:dyDescent="0.2">
      <c r="A634" s="619" t="s">
        <v>371</v>
      </c>
      <c r="B634" s="696"/>
      <c r="C634" s="632" t="s">
        <v>372</v>
      </c>
      <c r="D634" s="633"/>
      <c r="E634" s="633"/>
      <c r="F634" s="634"/>
      <c r="G634" s="673"/>
      <c r="H634" s="691"/>
      <c r="I634" s="673"/>
      <c r="J634" s="675"/>
    </row>
    <row r="635" spans="1:20" s="12" customFormat="1" ht="72" customHeight="1" thickBot="1" x14ac:dyDescent="0.25">
      <c r="A635" s="733" t="s">
        <v>373</v>
      </c>
      <c r="B635" s="734"/>
      <c r="C635" s="688" t="s">
        <v>374</v>
      </c>
      <c r="D635" s="689"/>
      <c r="E635" s="689"/>
      <c r="F635" s="690"/>
      <c r="G635" s="664">
        <v>-1728394</v>
      </c>
      <c r="H635" s="710"/>
      <c r="I635" s="664"/>
      <c r="J635" s="666"/>
      <c r="N635" s="12">
        <v>-1728393.5899999999</v>
      </c>
    </row>
    <row r="636" spans="1:20" s="12" customFormat="1" ht="114" customHeight="1" thickBot="1" x14ac:dyDescent="0.25">
      <c r="A636" s="735" t="s">
        <v>375</v>
      </c>
      <c r="B636" s="736"/>
      <c r="C636" s="705" t="s">
        <v>376</v>
      </c>
      <c r="D636" s="706"/>
      <c r="E636" s="706"/>
      <c r="F636" s="707"/>
      <c r="G636" s="708">
        <f>IF(SUM(G637:H640)=0,"",SUM(G637:H640))</f>
        <v>1568104</v>
      </c>
      <c r="H636" s="709"/>
      <c r="I636" s="664">
        <f>IF(SUM(I637:J640)=0,"",SUM(I637:J640))</f>
        <v>-1435925</v>
      </c>
      <c r="J636" s="666"/>
    </row>
    <row r="637" spans="1:20" s="12" customFormat="1" ht="43.15" customHeight="1" x14ac:dyDescent="0.2">
      <c r="A637" s="649" t="s">
        <v>377</v>
      </c>
      <c r="B637" s="703"/>
      <c r="C637" s="682" t="s">
        <v>378</v>
      </c>
      <c r="D637" s="683"/>
      <c r="E637" s="683"/>
      <c r="F637" s="684"/>
      <c r="G637" s="685">
        <f>6443602-4746959</f>
        <v>1696643</v>
      </c>
      <c r="H637" s="704"/>
      <c r="I637" s="664">
        <v>-977251</v>
      </c>
      <c r="J637" s="666"/>
      <c r="K637" s="12">
        <v>6443602</v>
      </c>
      <c r="L637" s="12">
        <v>5484282</v>
      </c>
      <c r="M637" s="12">
        <f>K637-L637</f>
        <v>959320</v>
      </c>
    </row>
    <row r="638" spans="1:20" s="12" customFormat="1" ht="35.450000000000003" customHeight="1" x14ac:dyDescent="0.2">
      <c r="A638" s="619" t="s">
        <v>379</v>
      </c>
      <c r="B638" s="696"/>
      <c r="C638" s="632" t="s">
        <v>380</v>
      </c>
      <c r="D638" s="633"/>
      <c r="E638" s="633"/>
      <c r="F638" s="634"/>
      <c r="G638" s="673">
        <f>1639932-1772612</f>
        <v>-132680</v>
      </c>
      <c r="H638" s="691"/>
      <c r="I638" s="664">
        <v>-294692</v>
      </c>
      <c r="J638" s="666"/>
      <c r="K638" s="12">
        <v>1639932</v>
      </c>
      <c r="L638" s="12">
        <v>1934624</v>
      </c>
      <c r="M638" s="12">
        <f>K638-L638</f>
        <v>-294692</v>
      </c>
    </row>
    <row r="639" spans="1:20" s="12" customFormat="1" x14ac:dyDescent="0.2">
      <c r="A639" s="619" t="s">
        <v>381</v>
      </c>
      <c r="B639" s="696"/>
      <c r="C639" s="632" t="s">
        <v>382</v>
      </c>
      <c r="D639" s="633"/>
      <c r="E639" s="633"/>
      <c r="F639" s="634"/>
      <c r="G639" s="673">
        <v>4141</v>
      </c>
      <c r="H639" s="691"/>
      <c r="I639" s="664">
        <v>-163982</v>
      </c>
      <c r="J639" s="666"/>
    </row>
    <row r="640" spans="1:20" s="12" customFormat="1" ht="66.75" customHeight="1" thickBot="1" x14ac:dyDescent="0.25">
      <c r="A640" s="639" t="s">
        <v>383</v>
      </c>
      <c r="B640" s="723"/>
      <c r="C640" s="676" t="s">
        <v>384</v>
      </c>
      <c r="D640" s="677"/>
      <c r="E640" s="677"/>
      <c r="F640" s="678"/>
      <c r="G640" s="658">
        <v>0</v>
      </c>
      <c r="H640" s="716"/>
      <c r="I640" s="658"/>
      <c r="J640" s="659"/>
    </row>
    <row r="641" spans="1:19" s="12" customFormat="1" ht="103.5" customHeight="1" thickBot="1" x14ac:dyDescent="0.25">
      <c r="A641" s="724"/>
      <c r="B641" s="725"/>
      <c r="C641" s="705" t="s">
        <v>385</v>
      </c>
      <c r="D641" s="706"/>
      <c r="E641" s="706"/>
      <c r="F641" s="707"/>
      <c r="G641" s="708">
        <f>IF(IF(G622="",0,G622)+IF(G636="",0,G636)+G621=0,"",IF(G622="",0,G622)+IF(G636="",0,G636)+G621)</f>
        <v>5390739.7800000003</v>
      </c>
      <c r="H641" s="709"/>
      <c r="I641" s="708">
        <f>IF(IF(I622="",0,I622)+IF(I636="",0,I636)+I621=0,"",IF(I622="",0,I622)+IF(I636="",0,I636)+I621)</f>
        <v>3487145</v>
      </c>
      <c r="J641" s="720"/>
    </row>
    <row r="642" spans="1:19" s="12" customFormat="1" ht="39" customHeight="1" x14ac:dyDescent="0.2">
      <c r="A642" s="721" t="s">
        <v>386</v>
      </c>
      <c r="B642" s="722"/>
      <c r="C642" s="717" t="s">
        <v>234</v>
      </c>
      <c r="D642" s="718"/>
      <c r="E642" s="718"/>
      <c r="F642" s="719"/>
      <c r="G642" s="713"/>
      <c r="H642" s="715"/>
      <c r="I642" s="713">
        <v>0</v>
      </c>
      <c r="J642" s="714"/>
    </row>
    <row r="643" spans="1:19" s="12" customFormat="1" ht="45" customHeight="1" x14ac:dyDescent="0.2">
      <c r="A643" s="619" t="s">
        <v>387</v>
      </c>
      <c r="B643" s="696"/>
      <c r="C643" s="632" t="s">
        <v>235</v>
      </c>
      <c r="D643" s="633"/>
      <c r="E643" s="633"/>
      <c r="F643" s="634"/>
      <c r="G643" s="673">
        <f>G630*-1</f>
        <v>-87159</v>
      </c>
      <c r="H643" s="691"/>
      <c r="I643" s="673">
        <v>-71972</v>
      </c>
      <c r="J643" s="675"/>
      <c r="S643" s="210"/>
    </row>
    <row r="644" spans="1:19" s="12" customFormat="1" ht="38.25" customHeight="1" x14ac:dyDescent="0.2">
      <c r="A644" s="619" t="s">
        <v>388</v>
      </c>
      <c r="B644" s="696"/>
      <c r="C644" s="632" t="s">
        <v>236</v>
      </c>
      <c r="D644" s="633"/>
      <c r="E644" s="633"/>
      <c r="F644" s="634"/>
      <c r="G644" s="673"/>
      <c r="H644" s="691"/>
      <c r="I644" s="673"/>
      <c r="J644" s="675"/>
    </row>
    <row r="645" spans="1:19" s="12" customFormat="1" ht="54" customHeight="1" x14ac:dyDescent="0.2">
      <c r="A645" s="619" t="s">
        <v>389</v>
      </c>
      <c r="B645" s="696"/>
      <c r="C645" s="632" t="s">
        <v>237</v>
      </c>
      <c r="D645" s="633"/>
      <c r="E645" s="633"/>
      <c r="F645" s="634"/>
      <c r="G645" s="673"/>
      <c r="H645" s="691"/>
      <c r="I645" s="673"/>
      <c r="J645" s="675"/>
    </row>
    <row r="646" spans="1:19" s="12" customFormat="1" ht="69.75" customHeight="1" x14ac:dyDescent="0.2">
      <c r="A646" s="649" t="s">
        <v>390</v>
      </c>
      <c r="B646" s="703"/>
      <c r="C646" s="682" t="s">
        <v>391</v>
      </c>
      <c r="D646" s="683"/>
      <c r="E646" s="683"/>
      <c r="F646" s="684"/>
      <c r="G646" s="685">
        <v>-822505</v>
      </c>
      <c r="H646" s="704"/>
      <c r="I646" s="673">
        <v>-438869</v>
      </c>
      <c r="J646" s="675"/>
    </row>
    <row r="647" spans="1:19" s="12" customFormat="1" ht="31.5" customHeight="1" x14ac:dyDescent="0.2">
      <c r="A647" s="619" t="s">
        <v>392</v>
      </c>
      <c r="B647" s="696"/>
      <c r="C647" s="632" t="s">
        <v>238</v>
      </c>
      <c r="D647" s="633"/>
      <c r="E647" s="633"/>
      <c r="F647" s="634"/>
      <c r="G647" s="673"/>
      <c r="H647" s="691"/>
      <c r="I647" s="673"/>
      <c r="J647" s="675"/>
    </row>
    <row r="648" spans="1:19" s="12" customFormat="1" ht="40.5" customHeight="1" x14ac:dyDescent="0.2">
      <c r="A648" s="619" t="s">
        <v>393</v>
      </c>
      <c r="B648" s="696"/>
      <c r="C648" s="632" t="s">
        <v>239</v>
      </c>
      <c r="D648" s="633"/>
      <c r="E648" s="633"/>
      <c r="F648" s="634"/>
      <c r="G648" s="673"/>
      <c r="H648" s="691"/>
      <c r="I648" s="673"/>
      <c r="J648" s="675"/>
    </row>
    <row r="649" spans="1:19" s="12" customFormat="1" ht="46.5" customHeight="1" x14ac:dyDescent="0.2">
      <c r="A649" s="619" t="s">
        <v>394</v>
      </c>
      <c r="B649" s="696"/>
      <c r="C649" s="632" t="s">
        <v>240</v>
      </c>
      <c r="D649" s="633"/>
      <c r="E649" s="633"/>
      <c r="F649" s="634"/>
      <c r="G649" s="673"/>
      <c r="H649" s="691"/>
      <c r="I649" s="673"/>
      <c r="J649" s="675"/>
    </row>
    <row r="650" spans="1:19" s="12" customFormat="1" ht="45" customHeight="1" x14ac:dyDescent="0.2">
      <c r="A650" s="619" t="s">
        <v>395</v>
      </c>
      <c r="B650" s="696"/>
      <c r="C650" s="632" t="s">
        <v>241</v>
      </c>
      <c r="D650" s="633"/>
      <c r="E650" s="633"/>
      <c r="F650" s="634"/>
      <c r="G650" s="673"/>
      <c r="H650" s="691"/>
      <c r="I650" s="673"/>
      <c r="J650" s="675"/>
    </row>
    <row r="651" spans="1:19" s="12" customFormat="1" ht="72.75" customHeight="1" x14ac:dyDescent="0.2">
      <c r="A651" s="619" t="s">
        <v>396</v>
      </c>
      <c r="B651" s="696"/>
      <c r="C651" s="632" t="s">
        <v>242</v>
      </c>
      <c r="D651" s="633"/>
      <c r="E651" s="633"/>
      <c r="F651" s="634"/>
      <c r="G651" s="673"/>
      <c r="H651" s="691"/>
      <c r="I651" s="673"/>
      <c r="J651" s="675"/>
    </row>
    <row r="652" spans="1:19" s="12" customFormat="1" ht="79.5" customHeight="1" thickBot="1" x14ac:dyDescent="0.25">
      <c r="A652" s="619" t="s">
        <v>397</v>
      </c>
      <c r="B652" s="640"/>
      <c r="C652" s="632" t="s">
        <v>243</v>
      </c>
      <c r="D652" s="677"/>
      <c r="E652" s="677"/>
      <c r="F652" s="678"/>
      <c r="G652" s="658"/>
      <c r="H652" s="663"/>
      <c r="I652" s="658"/>
      <c r="J652" s="659"/>
    </row>
    <row r="653" spans="1:19" s="12" customFormat="1" ht="45" customHeight="1" thickBot="1" x14ac:dyDescent="0.25">
      <c r="A653" s="358" t="s">
        <v>398</v>
      </c>
      <c r="B653" s="359"/>
      <c r="C653" s="384" t="s">
        <v>399</v>
      </c>
      <c r="D653" s="385"/>
      <c r="E653" s="385"/>
      <c r="F653" s="695"/>
      <c r="G653" s="390">
        <f>IF(IF(G641="",0,G641)+SUM(G642:H652)=0,"",IF(G641="",0,G641)+SUM(G642:H652))</f>
        <v>4481075.78</v>
      </c>
      <c r="H653" s="391"/>
      <c r="I653" s="390">
        <f>IF(IF(I641="",0,I641)+SUM(I642:J652)=0,"",IF(I641="",0,I641)+SUM(I642:J652))</f>
        <v>2976304</v>
      </c>
      <c r="J653" s="392"/>
    </row>
    <row r="654" spans="1:19" s="12" customFormat="1" ht="55.5" customHeight="1" x14ac:dyDescent="0.2">
      <c r="A654" s="711"/>
      <c r="B654" s="712"/>
      <c r="C654" s="697" t="s">
        <v>244</v>
      </c>
      <c r="D654" s="698"/>
      <c r="E654" s="698"/>
      <c r="F654" s="699"/>
      <c r="G654" s="700"/>
      <c r="H654" s="701"/>
      <c r="I654" s="700"/>
      <c r="J654" s="702"/>
    </row>
    <row r="655" spans="1:19" s="12" customFormat="1" ht="30.75" customHeight="1" x14ac:dyDescent="0.2">
      <c r="A655" s="356" t="s">
        <v>245</v>
      </c>
      <c r="B655" s="357"/>
      <c r="C655" s="381" t="s">
        <v>246</v>
      </c>
      <c r="D655" s="382"/>
      <c r="E655" s="382"/>
      <c r="F655" s="383"/>
      <c r="G655" s="378">
        <v>-86280</v>
      </c>
      <c r="H655" s="379"/>
      <c r="I655" s="378">
        <v>0</v>
      </c>
      <c r="J655" s="380"/>
    </row>
    <row r="656" spans="1:19" s="12" customFormat="1" ht="33" customHeight="1" x14ac:dyDescent="0.2">
      <c r="A656" s="356" t="s">
        <v>247</v>
      </c>
      <c r="B656" s="357"/>
      <c r="C656" s="381" t="s">
        <v>248</v>
      </c>
      <c r="D656" s="382"/>
      <c r="E656" s="382"/>
      <c r="F656" s="383"/>
      <c r="G656" s="378"/>
      <c r="H656" s="379"/>
      <c r="I656" s="378"/>
      <c r="J656" s="380"/>
    </row>
    <row r="657" spans="1:10" s="12" customFormat="1" ht="32.25" customHeight="1" x14ac:dyDescent="0.2">
      <c r="A657" s="356" t="s">
        <v>249</v>
      </c>
      <c r="B657" s="357"/>
      <c r="C657" s="381" t="s">
        <v>250</v>
      </c>
      <c r="D657" s="382"/>
      <c r="E657" s="382"/>
      <c r="F657" s="383"/>
      <c r="G657" s="378">
        <f>-4400973-135098</f>
        <v>-4536071</v>
      </c>
      <c r="H657" s="379"/>
      <c r="I657" s="378">
        <v>-1656183</v>
      </c>
      <c r="J657" s="380"/>
    </row>
    <row r="658" spans="1:10" s="12" customFormat="1" ht="45" customHeight="1" x14ac:dyDescent="0.2">
      <c r="A658" s="356" t="s">
        <v>251</v>
      </c>
      <c r="B658" s="357"/>
      <c r="C658" s="381" t="s">
        <v>252</v>
      </c>
      <c r="D658" s="382"/>
      <c r="E658" s="382"/>
      <c r="F658" s="383"/>
      <c r="G658" s="378"/>
      <c r="H658" s="379"/>
      <c r="I658" s="378"/>
      <c r="J658" s="380"/>
    </row>
    <row r="659" spans="1:10" s="12" customFormat="1" ht="99" customHeight="1" x14ac:dyDescent="0.2">
      <c r="A659" s="356" t="s">
        <v>253</v>
      </c>
      <c r="B659" s="357"/>
      <c r="C659" s="381" t="s">
        <v>254</v>
      </c>
      <c r="D659" s="382"/>
      <c r="E659" s="382"/>
      <c r="F659" s="383"/>
      <c r="G659" s="378"/>
      <c r="H659" s="379"/>
      <c r="I659" s="378"/>
      <c r="J659" s="380"/>
    </row>
    <row r="660" spans="1:10" s="12" customFormat="1" ht="102" customHeight="1" x14ac:dyDescent="0.2">
      <c r="A660" s="356" t="s">
        <v>255</v>
      </c>
      <c r="B660" s="357"/>
      <c r="C660" s="381" t="s">
        <v>256</v>
      </c>
      <c r="D660" s="382"/>
      <c r="E660" s="382"/>
      <c r="F660" s="383"/>
      <c r="G660" s="378"/>
      <c r="H660" s="379"/>
      <c r="I660" s="378"/>
      <c r="J660" s="380"/>
    </row>
    <row r="661" spans="1:10" s="12" customFormat="1" ht="30" customHeight="1" x14ac:dyDescent="0.2">
      <c r="A661" s="356" t="s">
        <v>257</v>
      </c>
      <c r="B661" s="357"/>
      <c r="C661" s="381" t="s">
        <v>258</v>
      </c>
      <c r="D661" s="382"/>
      <c r="E661" s="382"/>
      <c r="F661" s="383"/>
      <c r="G661" s="378"/>
      <c r="H661" s="379"/>
      <c r="I661" s="378"/>
      <c r="J661" s="380"/>
    </row>
    <row r="662" spans="1:10" s="12" customFormat="1" ht="39.75" customHeight="1" thickBot="1" x14ac:dyDescent="0.25">
      <c r="A662" s="588" t="s">
        <v>259</v>
      </c>
      <c r="B662" s="589"/>
      <c r="C662" s="613" t="s">
        <v>260</v>
      </c>
      <c r="D662" s="614"/>
      <c r="E662" s="614"/>
      <c r="F662" s="615"/>
      <c r="G662" s="616"/>
      <c r="H662" s="617"/>
      <c r="I662" s="616"/>
      <c r="J662" s="618"/>
    </row>
    <row r="663" spans="1:10" s="12" customFormat="1" ht="73.150000000000006" customHeight="1" thickBot="1" x14ac:dyDescent="0.25">
      <c r="A663" s="647" t="s">
        <v>400</v>
      </c>
      <c r="B663" s="648"/>
      <c r="C663" s="384" t="s">
        <v>261</v>
      </c>
      <c r="D663" s="385"/>
      <c r="E663" s="385"/>
      <c r="F663" s="386"/>
      <c r="G663" s="679">
        <f>IF(SUM(G655:H662)=0,"",SUM(G655:H662))</f>
        <v>-4622351</v>
      </c>
      <c r="H663" s="680"/>
      <c r="I663" s="679">
        <f>IF(SUM(I655:J662)=0,"",SUM(I655:J662))</f>
        <v>-1656183</v>
      </c>
      <c r="J663" s="681"/>
    </row>
    <row r="664" spans="1:10" s="12" customFormat="1" ht="81.599999999999994" customHeight="1" x14ac:dyDescent="0.2">
      <c r="A664" s="649" t="s">
        <v>262</v>
      </c>
      <c r="B664" s="650"/>
      <c r="C664" s="682" t="s">
        <v>263</v>
      </c>
      <c r="D664" s="683"/>
      <c r="E664" s="683"/>
      <c r="F664" s="684"/>
      <c r="G664" s="685"/>
      <c r="H664" s="686"/>
      <c r="I664" s="685"/>
      <c r="J664" s="687"/>
    </row>
    <row r="665" spans="1:10" s="12" customFormat="1" ht="76.900000000000006" customHeight="1" x14ac:dyDescent="0.2">
      <c r="A665" s="619" t="s">
        <v>264</v>
      </c>
      <c r="B665" s="620"/>
      <c r="C665" s="632" t="s">
        <v>265</v>
      </c>
      <c r="D665" s="633"/>
      <c r="E665" s="633"/>
      <c r="F665" s="634"/>
      <c r="G665" s="673"/>
      <c r="H665" s="674"/>
      <c r="I665" s="673"/>
      <c r="J665" s="675"/>
    </row>
    <row r="666" spans="1:10" s="12" customFormat="1" ht="82.9" customHeight="1" thickBot="1" x14ac:dyDescent="0.25">
      <c r="A666" s="619" t="s">
        <v>266</v>
      </c>
      <c r="B666" s="620"/>
      <c r="C666" s="676" t="s">
        <v>267</v>
      </c>
      <c r="D666" s="677"/>
      <c r="E666" s="677"/>
      <c r="F666" s="678"/>
      <c r="G666" s="658"/>
      <c r="H666" s="663"/>
      <c r="I666" s="658"/>
      <c r="J666" s="659"/>
    </row>
    <row r="667" spans="1:10" s="12" customFormat="1" ht="72" customHeight="1" x14ac:dyDescent="0.2">
      <c r="A667" s="619" t="s">
        <v>268</v>
      </c>
      <c r="B667" s="620"/>
      <c r="C667" s="632" t="s">
        <v>269</v>
      </c>
      <c r="D667" s="633"/>
      <c r="E667" s="633"/>
      <c r="F667" s="634"/>
      <c r="G667" s="673"/>
      <c r="H667" s="674"/>
      <c r="I667" s="673"/>
      <c r="J667" s="675"/>
    </row>
    <row r="668" spans="1:10" s="12" customFormat="1" ht="44.45" customHeight="1" x14ac:dyDescent="0.2">
      <c r="A668" s="619" t="s">
        <v>270</v>
      </c>
      <c r="B668" s="620"/>
      <c r="C668" s="632" t="s">
        <v>271</v>
      </c>
      <c r="D668" s="633"/>
      <c r="E668" s="633"/>
      <c r="F668" s="634"/>
      <c r="G668" s="673"/>
      <c r="H668" s="674"/>
      <c r="I668" s="673"/>
      <c r="J668" s="675"/>
    </row>
    <row r="669" spans="1:10" s="12" customFormat="1" ht="50.45" customHeight="1" x14ac:dyDescent="0.2">
      <c r="A669" s="619" t="s">
        <v>272</v>
      </c>
      <c r="B669" s="620"/>
      <c r="C669" s="688" t="s">
        <v>273</v>
      </c>
      <c r="D669" s="689"/>
      <c r="E669" s="689"/>
      <c r="F669" s="690"/>
      <c r="G669" s="664"/>
      <c r="H669" s="665"/>
      <c r="I669" s="664"/>
      <c r="J669" s="666"/>
    </row>
    <row r="670" spans="1:10" s="12" customFormat="1" ht="58.9" customHeight="1" x14ac:dyDescent="0.2">
      <c r="A670" s="619" t="s">
        <v>274</v>
      </c>
      <c r="B670" s="620"/>
      <c r="C670" s="632" t="s">
        <v>275</v>
      </c>
      <c r="D670" s="633"/>
      <c r="E670" s="633"/>
      <c r="F670" s="634"/>
      <c r="G670" s="673"/>
      <c r="H670" s="674"/>
      <c r="I670" s="673"/>
      <c r="J670" s="675"/>
    </row>
    <row r="671" spans="1:10" s="12" customFormat="1" ht="63.6" customHeight="1" x14ac:dyDescent="0.2">
      <c r="A671" s="619" t="s">
        <v>276</v>
      </c>
      <c r="B671" s="620"/>
      <c r="C671" s="632" t="s">
        <v>277</v>
      </c>
      <c r="D671" s="633"/>
      <c r="E671" s="633"/>
      <c r="F671" s="634"/>
      <c r="G671" s="635"/>
      <c r="H671" s="636"/>
      <c r="I671" s="635"/>
      <c r="J671" s="694"/>
    </row>
    <row r="672" spans="1:10" s="12" customFormat="1" ht="65.45" customHeight="1" thickBot="1" x14ac:dyDescent="0.25">
      <c r="A672" s="639" t="s">
        <v>278</v>
      </c>
      <c r="B672" s="640"/>
      <c r="C672" s="660" t="s">
        <v>279</v>
      </c>
      <c r="D672" s="661"/>
      <c r="E672" s="661"/>
      <c r="F672" s="662"/>
      <c r="G672" s="658"/>
      <c r="H672" s="663"/>
      <c r="I672" s="658"/>
      <c r="J672" s="659"/>
    </row>
    <row r="673" spans="1:15" s="12" customFormat="1" ht="40.5" customHeight="1" thickBot="1" x14ac:dyDescent="0.25">
      <c r="A673" s="358" t="s">
        <v>280</v>
      </c>
      <c r="B673" s="359"/>
      <c r="C673" s="384" t="s">
        <v>497</v>
      </c>
      <c r="D673" s="692"/>
      <c r="E673" s="692"/>
      <c r="F673" s="693"/>
      <c r="G673" s="390">
        <f>IF((IF(G663="",0,G663)+IF(SUM(G664:H672)=0,0,SUM(G664:H672)))=0,"",(IF(G663="",0,G663)+IF(SUM(G664:H672)=0,0,SUM(G664:H672))))</f>
        <v>-4622351</v>
      </c>
      <c r="H673" s="391"/>
      <c r="I673" s="390">
        <f>IF((IF(I663="",0,I663)+IF(SUM(I664:J672)=0,0,SUM(I664:J672)))=0,"",(IF(I663="",0,I663)+IF(SUM(I664:J672)=0,0,SUM(I664:J672))))</f>
        <v>-1656183</v>
      </c>
      <c r="J673" s="392"/>
    </row>
    <row r="674" spans="1:15" s="12" customFormat="1" ht="15" thickBot="1" x14ac:dyDescent="0.25">
      <c r="A674" s="360"/>
      <c r="B674" s="361"/>
      <c r="C674" s="384" t="s">
        <v>281</v>
      </c>
      <c r="D674" s="385"/>
      <c r="E674" s="385"/>
      <c r="F674" s="386"/>
      <c r="G674" s="629"/>
      <c r="H674" s="630"/>
      <c r="I674" s="629"/>
      <c r="J674" s="631"/>
    </row>
    <row r="675" spans="1:15" s="12" customFormat="1" ht="54" customHeight="1" thickBot="1" x14ac:dyDescent="0.25">
      <c r="A675" s="360" t="s">
        <v>282</v>
      </c>
      <c r="B675" s="361"/>
      <c r="C675" s="384" t="s">
        <v>401</v>
      </c>
      <c r="D675" s="385"/>
      <c r="E675" s="385"/>
      <c r="F675" s="386"/>
      <c r="G675" s="390" t="str">
        <f>IF(SUM(G676:H682)=0,"",SUM(G676:H682))</f>
        <v/>
      </c>
      <c r="H675" s="391"/>
      <c r="I675" s="390" t="str">
        <f>IF(SUM(I676:J682)=0,"",SUM(I676:J682))</f>
        <v/>
      </c>
      <c r="J675" s="392"/>
    </row>
    <row r="676" spans="1:15" s="12" customFormat="1" ht="42.6" customHeight="1" x14ac:dyDescent="0.2">
      <c r="A676" s="586" t="s">
        <v>283</v>
      </c>
      <c r="B676" s="587"/>
      <c r="C676" s="667" t="s">
        <v>514</v>
      </c>
      <c r="D676" s="668"/>
      <c r="E676" s="668"/>
      <c r="F676" s="669"/>
      <c r="G676" s="670"/>
      <c r="H676" s="671"/>
      <c r="I676" s="670"/>
      <c r="J676" s="672"/>
    </row>
    <row r="677" spans="1:15" s="12" customFormat="1" ht="48" customHeight="1" x14ac:dyDescent="0.2">
      <c r="A677" s="356" t="s">
        <v>284</v>
      </c>
      <c r="B677" s="357"/>
      <c r="C677" s="381" t="s">
        <v>285</v>
      </c>
      <c r="D677" s="382"/>
      <c r="E677" s="382"/>
      <c r="F677" s="383"/>
      <c r="G677" s="378"/>
      <c r="H677" s="379"/>
      <c r="I677" s="378"/>
      <c r="J677" s="380"/>
    </row>
    <row r="678" spans="1:15" s="12" customFormat="1" ht="46.5" customHeight="1" x14ac:dyDescent="0.2">
      <c r="A678" s="356" t="s">
        <v>286</v>
      </c>
      <c r="B678" s="357"/>
      <c r="C678" s="381" t="s">
        <v>287</v>
      </c>
      <c r="D678" s="382"/>
      <c r="E678" s="382"/>
      <c r="F678" s="383"/>
      <c r="G678" s="378"/>
      <c r="H678" s="379"/>
      <c r="I678" s="378"/>
      <c r="J678" s="380"/>
    </row>
    <row r="679" spans="1:15" s="12" customFormat="1" x14ac:dyDescent="0.2">
      <c r="A679" s="356" t="s">
        <v>288</v>
      </c>
      <c r="B679" s="357"/>
      <c r="C679" s="381" t="s">
        <v>289</v>
      </c>
      <c r="D679" s="382"/>
      <c r="E679" s="382"/>
      <c r="F679" s="383"/>
      <c r="G679" s="378"/>
      <c r="H679" s="379"/>
      <c r="I679" s="378"/>
      <c r="J679" s="380"/>
    </row>
    <row r="680" spans="1:15" s="12" customFormat="1" ht="45" customHeight="1" x14ac:dyDescent="0.2">
      <c r="A680" s="356" t="s">
        <v>290</v>
      </c>
      <c r="B680" s="357"/>
      <c r="C680" s="381" t="s">
        <v>291</v>
      </c>
      <c r="D680" s="382"/>
      <c r="E680" s="382"/>
      <c r="F680" s="383"/>
      <c r="G680" s="378"/>
      <c r="H680" s="379"/>
      <c r="I680" s="378"/>
      <c r="J680" s="380"/>
    </row>
    <row r="681" spans="1:15" s="12" customFormat="1" ht="31.5" customHeight="1" x14ac:dyDescent="0.2">
      <c r="A681" s="356" t="s">
        <v>292</v>
      </c>
      <c r="B681" s="357"/>
      <c r="C681" s="381" t="s">
        <v>293</v>
      </c>
      <c r="D681" s="382"/>
      <c r="E681" s="382"/>
      <c r="F681" s="383"/>
      <c r="G681" s="378"/>
      <c r="H681" s="379"/>
      <c r="I681" s="378"/>
      <c r="J681" s="380"/>
    </row>
    <row r="682" spans="1:15" s="12" customFormat="1" ht="39" customHeight="1" thickBot="1" x14ac:dyDescent="0.25">
      <c r="A682" s="356" t="s">
        <v>294</v>
      </c>
      <c r="B682" s="357"/>
      <c r="C682" s="381" t="s">
        <v>295</v>
      </c>
      <c r="D682" s="382"/>
      <c r="E682" s="382"/>
      <c r="F682" s="383"/>
      <c r="G682" s="378"/>
      <c r="H682" s="379"/>
      <c r="I682" s="378"/>
      <c r="J682" s="380"/>
    </row>
    <row r="683" spans="1:15" s="12" customFormat="1" ht="60" customHeight="1" thickBot="1" x14ac:dyDescent="0.25">
      <c r="A683" s="358" t="s">
        <v>296</v>
      </c>
      <c r="B683" s="359"/>
      <c r="C683" s="384" t="s">
        <v>297</v>
      </c>
      <c r="D683" s="385"/>
      <c r="E683" s="385"/>
      <c r="F683" s="386"/>
      <c r="G683" s="390">
        <f>IF(SUM(G684:H689)=0,"",SUM(G684:H689))</f>
        <v>2493937.81</v>
      </c>
      <c r="H683" s="392"/>
      <c r="I683" s="390">
        <f>IF(SUM(I684:J689)=0,"",SUM(I684:J689))</f>
        <v>1697433</v>
      </c>
      <c r="J683" s="392"/>
      <c r="O683" s="12">
        <f>8580290-6086351</f>
        <v>2493939</v>
      </c>
    </row>
    <row r="684" spans="1:15" s="12" customFormat="1" ht="68.25" customHeight="1" x14ac:dyDescent="0.2">
      <c r="A684" s="586" t="s">
        <v>298</v>
      </c>
      <c r="B684" s="587"/>
      <c r="C684" s="667" t="s">
        <v>299</v>
      </c>
      <c r="D684" s="668"/>
      <c r="E684" s="668"/>
      <c r="F684" s="669"/>
      <c r="G684" s="670">
        <v>5667981</v>
      </c>
      <c r="H684" s="671"/>
      <c r="I684" s="670">
        <v>3869233</v>
      </c>
      <c r="J684" s="672"/>
    </row>
    <row r="685" spans="1:15" s="12" customFormat="1" ht="65.25" customHeight="1" x14ac:dyDescent="0.2">
      <c r="A685" s="356" t="s">
        <v>300</v>
      </c>
      <c r="B685" s="357"/>
      <c r="C685" s="381" t="s">
        <v>301</v>
      </c>
      <c r="D685" s="382"/>
      <c r="E685" s="382"/>
      <c r="F685" s="383"/>
      <c r="G685" s="378">
        <v>-3174043.19</v>
      </c>
      <c r="H685" s="379"/>
      <c r="I685" s="378">
        <v>-2171800</v>
      </c>
      <c r="J685" s="380"/>
    </row>
    <row r="686" spans="1:15" s="12" customFormat="1" ht="73.5" customHeight="1" x14ac:dyDescent="0.2">
      <c r="A686" s="356" t="s">
        <v>302</v>
      </c>
      <c r="B686" s="357"/>
      <c r="C686" s="381" t="s">
        <v>303</v>
      </c>
      <c r="D686" s="382"/>
      <c r="E686" s="382"/>
      <c r="F686" s="383"/>
      <c r="G686" s="378"/>
      <c r="H686" s="379"/>
      <c r="I686" s="378"/>
      <c r="J686" s="380"/>
    </row>
    <row r="687" spans="1:15" s="12" customFormat="1" ht="102" customHeight="1" x14ac:dyDescent="0.2">
      <c r="A687" s="356" t="s">
        <v>304</v>
      </c>
      <c r="B687" s="357"/>
      <c r="C687" s="381" t="s">
        <v>305</v>
      </c>
      <c r="D687" s="382"/>
      <c r="E687" s="382"/>
      <c r="F687" s="383"/>
      <c r="G687" s="378"/>
      <c r="H687" s="379"/>
      <c r="I687" s="378"/>
      <c r="J687" s="380"/>
    </row>
    <row r="688" spans="1:15" s="12" customFormat="1" ht="45" customHeight="1" x14ac:dyDescent="0.2">
      <c r="A688" s="356" t="s">
        <v>306</v>
      </c>
      <c r="B688" s="357"/>
      <c r="C688" s="381" t="s">
        <v>307</v>
      </c>
      <c r="D688" s="382"/>
      <c r="E688" s="382"/>
      <c r="F688" s="383"/>
      <c r="G688" s="378"/>
      <c r="H688" s="379"/>
      <c r="I688" s="378"/>
      <c r="J688" s="380"/>
    </row>
    <row r="689" spans="1:16" s="12" customFormat="1" ht="50.45" customHeight="1" x14ac:dyDescent="0.2">
      <c r="A689" s="356" t="s">
        <v>308</v>
      </c>
      <c r="B689" s="357"/>
      <c r="C689" s="381" t="s">
        <v>309</v>
      </c>
      <c r="D689" s="382"/>
      <c r="E689" s="382"/>
      <c r="F689" s="383"/>
      <c r="G689" s="378"/>
      <c r="H689" s="379"/>
      <c r="I689" s="378"/>
      <c r="J689" s="380"/>
    </row>
    <row r="690" spans="1:16" s="12" customFormat="1" ht="68.25" customHeight="1" x14ac:dyDescent="0.2">
      <c r="A690" s="619" t="s">
        <v>400</v>
      </c>
      <c r="B690" s="620"/>
      <c r="C690" s="623" t="s">
        <v>310</v>
      </c>
      <c r="D690" s="624"/>
      <c r="E690" s="624"/>
      <c r="F690" s="625"/>
      <c r="G690" s="626">
        <f>IF(IFERROR(IF(G675="",0,G675)+G683,"")="",IF(G675="","",G675),IF(G675="",0,G675)+IF(G683="",0,G683))</f>
        <v>2493937.81</v>
      </c>
      <c r="H690" s="627"/>
      <c r="I690" s="626">
        <f>IF(IFERROR(IF(I675="",0,I675)+I683,"")="",IF(I675="","",I675),IF(I675="",0,I675)+IF(I683="",0,I683))</f>
        <v>1697433</v>
      </c>
      <c r="J690" s="628"/>
    </row>
    <row r="691" spans="1:16" s="12" customFormat="1" ht="49.15" customHeight="1" x14ac:dyDescent="0.2">
      <c r="A691" s="356" t="s">
        <v>311</v>
      </c>
      <c r="B691" s="357"/>
      <c r="C691" s="381" t="s">
        <v>312</v>
      </c>
      <c r="D691" s="382"/>
      <c r="E691" s="382"/>
      <c r="F691" s="383"/>
      <c r="G691" s="378"/>
      <c r="H691" s="379"/>
      <c r="I691" s="378"/>
      <c r="J691" s="380"/>
    </row>
    <row r="692" spans="1:16" s="12" customFormat="1" ht="58.15" customHeight="1" x14ac:dyDescent="0.2">
      <c r="A692" s="356" t="s">
        <v>313</v>
      </c>
      <c r="B692" s="357"/>
      <c r="C692" s="381" t="s">
        <v>314</v>
      </c>
      <c r="D692" s="382"/>
      <c r="E692" s="382"/>
      <c r="F692" s="383"/>
      <c r="G692" s="378">
        <v>-200000</v>
      </c>
      <c r="H692" s="379"/>
      <c r="I692" s="378">
        <v>-200000</v>
      </c>
      <c r="J692" s="380"/>
    </row>
    <row r="693" spans="1:16" s="12" customFormat="1" ht="63.6" customHeight="1" x14ac:dyDescent="0.2">
      <c r="A693" s="356" t="s">
        <v>315</v>
      </c>
      <c r="B693" s="357"/>
      <c r="C693" s="381" t="s">
        <v>316</v>
      </c>
      <c r="D693" s="382"/>
      <c r="E693" s="382"/>
      <c r="F693" s="383"/>
      <c r="G693" s="378"/>
      <c r="H693" s="379"/>
      <c r="I693" s="378"/>
      <c r="J693" s="380"/>
    </row>
    <row r="694" spans="1:16" s="12" customFormat="1" ht="53.25" customHeight="1" x14ac:dyDescent="0.2">
      <c r="A694" s="356" t="s">
        <v>317</v>
      </c>
      <c r="B694" s="357"/>
      <c r="C694" s="381" t="s">
        <v>318</v>
      </c>
      <c r="D694" s="382"/>
      <c r="E694" s="382"/>
      <c r="F694" s="383"/>
      <c r="G694" s="378"/>
      <c r="H694" s="379"/>
      <c r="I694" s="378"/>
      <c r="J694" s="380"/>
    </row>
    <row r="695" spans="1:16" s="12" customFormat="1" ht="84.95" customHeight="1" x14ac:dyDescent="0.2">
      <c r="A695" s="356" t="s">
        <v>319</v>
      </c>
      <c r="B695" s="357"/>
      <c r="C695" s="381" t="s">
        <v>269</v>
      </c>
      <c r="D695" s="382"/>
      <c r="E695" s="382"/>
      <c r="F695" s="383"/>
      <c r="G695" s="378"/>
      <c r="H695" s="379"/>
      <c r="I695" s="378"/>
      <c r="J695" s="380"/>
    </row>
    <row r="696" spans="1:16" s="12" customFormat="1" ht="83.25" customHeight="1" x14ac:dyDescent="0.2">
      <c r="A696" s="356" t="s">
        <v>320</v>
      </c>
      <c r="B696" s="357"/>
      <c r="C696" s="381" t="s">
        <v>267</v>
      </c>
      <c r="D696" s="382"/>
      <c r="E696" s="382"/>
      <c r="F696" s="383"/>
      <c r="G696" s="378"/>
      <c r="H696" s="379"/>
      <c r="I696" s="378"/>
      <c r="J696" s="380"/>
    </row>
    <row r="697" spans="1:16" s="12" customFormat="1" ht="48" customHeight="1" x14ac:dyDescent="0.2">
      <c r="A697" s="588" t="s">
        <v>321</v>
      </c>
      <c r="B697" s="589"/>
      <c r="C697" s="613" t="s">
        <v>322</v>
      </c>
      <c r="D697" s="614"/>
      <c r="E697" s="614"/>
      <c r="F697" s="615"/>
      <c r="G697" s="616"/>
      <c r="H697" s="617"/>
      <c r="I697" s="616"/>
      <c r="J697" s="618"/>
    </row>
    <row r="698" spans="1:16" s="12" customFormat="1" ht="58.5" customHeight="1" x14ac:dyDescent="0.2">
      <c r="A698" s="356" t="s">
        <v>323</v>
      </c>
      <c r="B698" s="357"/>
      <c r="C698" s="381" t="s">
        <v>324</v>
      </c>
      <c r="D698" s="382"/>
      <c r="E698" s="382"/>
      <c r="F698" s="383"/>
      <c r="G698" s="378"/>
      <c r="H698" s="379"/>
      <c r="I698" s="378"/>
      <c r="J698" s="380"/>
    </row>
    <row r="699" spans="1:16" s="12" customFormat="1" ht="57.75" customHeight="1" thickBot="1" x14ac:dyDescent="0.25">
      <c r="A699" s="621" t="s">
        <v>325</v>
      </c>
      <c r="B699" s="622"/>
      <c r="C699" s="404" t="s">
        <v>326</v>
      </c>
      <c r="D699" s="405"/>
      <c r="E699" s="405"/>
      <c r="F699" s="406"/>
      <c r="G699" s="375"/>
      <c r="H699" s="376"/>
      <c r="I699" s="375"/>
      <c r="J699" s="377"/>
    </row>
    <row r="700" spans="1:16" s="12" customFormat="1" ht="45.75" customHeight="1" thickBot="1" x14ac:dyDescent="0.25">
      <c r="A700" s="358" t="s">
        <v>327</v>
      </c>
      <c r="B700" s="359"/>
      <c r="C700" s="384" t="s">
        <v>328</v>
      </c>
      <c r="D700" s="385"/>
      <c r="E700" s="385"/>
      <c r="F700" s="386"/>
      <c r="G700" s="390">
        <f>IF(G690="",IF(SUM(G691:G699)=0,"",IF(G690="",0,G690)+IF(SUM(G691:H699)="",0,SUM(G691:H699))),G690+SUM(G691:H699))</f>
        <v>2293937.81</v>
      </c>
      <c r="H700" s="391"/>
      <c r="I700" s="390">
        <f>IF(I690="",IF(SUM(I691:I699)=0,"",IF(I690="",0,I690)+IF(SUM(I691:J699)="",0,SUM(I691:J699))),I690+SUM(I691:J699))</f>
        <v>1497433</v>
      </c>
      <c r="J700" s="392"/>
    </row>
    <row r="701" spans="1:16" s="12" customFormat="1" ht="44.25" customHeight="1" thickBot="1" x14ac:dyDescent="0.25">
      <c r="A701" s="358" t="s">
        <v>329</v>
      </c>
      <c r="B701" s="359"/>
      <c r="C701" s="384" t="s">
        <v>330</v>
      </c>
      <c r="D701" s="385"/>
      <c r="E701" s="385"/>
      <c r="F701" s="386"/>
      <c r="G701" s="390">
        <f>IF(IF(G653="",0,G653)+IF(G673="",0,G673)+IF(G700="",0,G700)=0,"",IF(G653="",0,G653)+IF(G673="",0,G673)+IF(G700="",0,G700))</f>
        <v>2152662.5900000003</v>
      </c>
      <c r="H701" s="391"/>
      <c r="I701" s="390">
        <f>IF(IF(I653="",0,I653)+IF(I673="",0,I673)+IF(I700="",0,I700)=0,"",IF(I653="",0,I653)+IF(I673="",0,I673)+IF(I700="",0,I700))</f>
        <v>2817554</v>
      </c>
      <c r="J701" s="392"/>
    </row>
    <row r="702" spans="1:16" s="12" customFormat="1" ht="34.5" customHeight="1" thickBot="1" x14ac:dyDescent="0.25">
      <c r="A702" s="358" t="s">
        <v>331</v>
      </c>
      <c r="B702" s="359"/>
      <c r="C702" s="384" t="s">
        <v>332</v>
      </c>
      <c r="D702" s="385"/>
      <c r="E702" s="385"/>
      <c r="F702" s="386"/>
      <c r="G702" s="387">
        <v>3667096</v>
      </c>
      <c r="H702" s="388"/>
      <c r="I702" s="387">
        <v>849542</v>
      </c>
      <c r="J702" s="389"/>
    </row>
    <row r="703" spans="1:16" s="12" customFormat="1" ht="42" customHeight="1" thickBot="1" x14ac:dyDescent="0.25">
      <c r="A703" s="358" t="s">
        <v>333</v>
      </c>
      <c r="B703" s="359"/>
      <c r="C703" s="384" t="s">
        <v>334</v>
      </c>
      <c r="D703" s="385"/>
      <c r="E703" s="385"/>
      <c r="F703" s="386"/>
      <c r="G703" s="387"/>
      <c r="H703" s="388"/>
      <c r="I703" s="387"/>
      <c r="J703" s="389"/>
    </row>
    <row r="704" spans="1:16" s="12" customFormat="1" ht="87.75" customHeight="1" thickBot="1" x14ac:dyDescent="0.25">
      <c r="A704" s="358" t="s">
        <v>335</v>
      </c>
      <c r="B704" s="359"/>
      <c r="C704" s="384" t="s">
        <v>336</v>
      </c>
      <c r="D704" s="385"/>
      <c r="E704" s="385"/>
      <c r="F704" s="386"/>
      <c r="G704" s="387">
        <f>G702+G701</f>
        <v>5819758.5899999999</v>
      </c>
      <c r="H704" s="388"/>
      <c r="I704" s="401">
        <f>I702+I701</f>
        <v>3667096</v>
      </c>
      <c r="J704" s="403"/>
      <c r="K704" s="210"/>
      <c r="O704" s="12">
        <v>5819759</v>
      </c>
      <c r="P704" s="210">
        <f>O704-G704</f>
        <v>0.41000000014901161</v>
      </c>
    </row>
    <row r="705" spans="1:16" s="12" customFormat="1" ht="75.75" customHeight="1" thickBot="1" x14ac:dyDescent="0.25">
      <c r="A705" s="396" t="s">
        <v>337</v>
      </c>
      <c r="B705" s="397"/>
      <c r="C705" s="398" t="s">
        <v>338</v>
      </c>
      <c r="D705" s="399"/>
      <c r="E705" s="399"/>
      <c r="F705" s="400"/>
      <c r="G705" s="401">
        <f>G704</f>
        <v>5819758.5899999999</v>
      </c>
      <c r="H705" s="402"/>
      <c r="I705" s="401">
        <v>3667096</v>
      </c>
      <c r="J705" s="403"/>
      <c r="K705" s="210">
        <f>G705-G704</f>
        <v>0</v>
      </c>
      <c r="O705" s="210">
        <f>O704-G702</f>
        <v>2152663</v>
      </c>
      <c r="P705" s="12" t="s">
        <v>666</v>
      </c>
    </row>
    <row r="706" spans="1:16" s="12" customFormat="1" ht="76.5" customHeight="1" thickTop="1" thickBot="1" x14ac:dyDescent="0.25">
      <c r="A706" s="396" t="s">
        <v>339</v>
      </c>
      <c r="B706" s="397"/>
      <c r="C706" s="398" t="s">
        <v>340</v>
      </c>
      <c r="D706" s="399"/>
      <c r="E706" s="399"/>
      <c r="F706" s="400"/>
      <c r="G706" s="401"/>
      <c r="H706" s="402"/>
      <c r="I706" s="401"/>
      <c r="J706" s="403"/>
    </row>
    <row r="707" spans="1:16" s="12" customFormat="1" ht="68.45" customHeight="1" thickTop="1" thickBot="1" x14ac:dyDescent="0.25">
      <c r="A707" s="396" t="s">
        <v>341</v>
      </c>
      <c r="B707" s="397"/>
      <c r="C707" s="398" t="s">
        <v>342</v>
      </c>
      <c r="D707" s="399"/>
      <c r="E707" s="399"/>
      <c r="F707" s="400"/>
      <c r="G707" s="401"/>
      <c r="H707" s="402"/>
      <c r="I707" s="401"/>
      <c r="J707" s="403"/>
    </row>
    <row r="708" spans="1:16" s="12" customFormat="1" ht="75.75" customHeight="1" thickTop="1" thickBot="1" x14ac:dyDescent="0.25">
      <c r="A708" s="396" t="s">
        <v>343</v>
      </c>
      <c r="B708" s="397"/>
      <c r="C708" s="398" t="s">
        <v>344</v>
      </c>
      <c r="D708" s="399"/>
      <c r="E708" s="399"/>
      <c r="F708" s="400"/>
      <c r="G708" s="401"/>
      <c r="H708" s="402"/>
      <c r="I708" s="401"/>
      <c r="J708" s="403"/>
    </row>
    <row r="709" spans="1:16" ht="15" thickTop="1" x14ac:dyDescent="0.2">
      <c r="A709" s="219"/>
      <c r="B709" s="219"/>
      <c r="C709" s="219"/>
      <c r="D709" s="219"/>
      <c r="E709" s="219"/>
      <c r="F709" s="219"/>
      <c r="G709" s="219"/>
      <c r="H709" s="219"/>
      <c r="I709" s="219"/>
      <c r="J709" s="219"/>
    </row>
    <row r="710" spans="1:16" x14ac:dyDescent="0.2">
      <c r="A710" s="219"/>
      <c r="B710" s="219"/>
      <c r="C710" s="219"/>
      <c r="D710" s="219"/>
      <c r="E710" s="219"/>
      <c r="F710" s="219"/>
      <c r="G710" s="219"/>
      <c r="H710" s="219"/>
      <c r="I710" s="219"/>
      <c r="J710" s="219"/>
    </row>
    <row r="711" spans="1:16" x14ac:dyDescent="0.2">
      <c r="A711" s="219"/>
      <c r="B711" s="219"/>
      <c r="C711" s="219"/>
      <c r="D711" s="219"/>
      <c r="E711" s="219"/>
      <c r="F711" s="219"/>
      <c r="G711" s="219"/>
      <c r="H711" s="219"/>
      <c r="I711" s="219"/>
      <c r="J711" s="219"/>
    </row>
    <row r="712" spans="1:16" x14ac:dyDescent="0.2">
      <c r="A712" s="219"/>
      <c r="B712" s="219"/>
      <c r="C712" s="219"/>
      <c r="D712" s="219"/>
      <c r="E712" s="219"/>
      <c r="F712" s="219"/>
      <c r="G712" s="219"/>
      <c r="H712" s="219"/>
      <c r="I712" s="219"/>
      <c r="J712" s="219"/>
    </row>
    <row r="713" spans="1:16" x14ac:dyDescent="0.2">
      <c r="A713" s="219"/>
      <c r="B713" s="219"/>
      <c r="C713" s="219"/>
      <c r="D713" s="219"/>
      <c r="E713" s="219"/>
      <c r="F713" s="219"/>
      <c r="G713" s="219"/>
      <c r="H713" s="219"/>
      <c r="I713" s="219"/>
      <c r="J713" s="219"/>
    </row>
    <row r="714" spans="1:16" x14ac:dyDescent="0.2">
      <c r="A714" s="219"/>
      <c r="B714" s="219"/>
      <c r="C714" s="219"/>
      <c r="D714" s="219"/>
      <c r="E714" s="219"/>
      <c r="F714" s="219"/>
      <c r="G714" s="219"/>
      <c r="H714" s="219"/>
      <c r="I714" s="219"/>
      <c r="J714" s="219"/>
    </row>
    <row r="715" spans="1:16" x14ac:dyDescent="0.2">
      <c r="A715" s="219"/>
      <c r="B715" s="219"/>
      <c r="C715" s="219"/>
      <c r="D715" s="219"/>
      <c r="E715" s="219"/>
      <c r="F715" s="219"/>
      <c r="G715" s="219"/>
      <c r="H715" s="219"/>
      <c r="I715" s="219"/>
      <c r="J715" s="219"/>
    </row>
    <row r="716" spans="1:16" x14ac:dyDescent="0.2">
      <c r="A716" s="219"/>
      <c r="B716" s="219"/>
      <c r="C716" s="219"/>
      <c r="D716" s="219"/>
      <c r="E716" s="219"/>
      <c r="F716" s="219"/>
      <c r="G716" s="219"/>
      <c r="H716" s="219"/>
      <c r="I716" s="219"/>
      <c r="J716" s="219"/>
    </row>
    <row r="717" spans="1:16" x14ac:dyDescent="0.2">
      <c r="A717" s="219"/>
      <c r="B717" s="219"/>
      <c r="C717" s="219"/>
      <c r="D717" s="219"/>
      <c r="E717" s="219"/>
      <c r="F717" s="219"/>
      <c r="G717" s="219"/>
      <c r="H717" s="219"/>
      <c r="I717" s="219"/>
      <c r="J717" s="219"/>
    </row>
    <row r="718" spans="1:16" x14ac:dyDescent="0.2">
      <c r="A718" s="219"/>
      <c r="B718" s="219"/>
      <c r="C718" s="219"/>
      <c r="D718" s="219"/>
      <c r="E718" s="219"/>
      <c r="F718" s="219"/>
      <c r="G718" s="219"/>
      <c r="H718" s="219"/>
      <c r="I718" s="219"/>
      <c r="J718" s="219"/>
    </row>
    <row r="719" spans="1:16" x14ac:dyDescent="0.2">
      <c r="A719" s="219"/>
      <c r="B719" s="219"/>
      <c r="C719" s="219"/>
      <c r="D719" s="219"/>
      <c r="E719" s="219"/>
      <c r="F719" s="219"/>
      <c r="G719" s="219"/>
      <c r="H719" s="219"/>
      <c r="I719" s="219"/>
      <c r="J719" s="219"/>
    </row>
    <row r="720" spans="1:16" x14ac:dyDescent="0.2">
      <c r="A720" s="219"/>
      <c r="B720" s="219"/>
      <c r="C720" s="219"/>
      <c r="D720" s="219"/>
      <c r="E720" s="219"/>
      <c r="F720" s="219"/>
      <c r="G720" s="219"/>
      <c r="H720" s="219"/>
      <c r="I720" s="219"/>
      <c r="J720" s="219"/>
    </row>
    <row r="721" spans="1:10" x14ac:dyDescent="0.2">
      <c r="A721" s="219"/>
      <c r="B721" s="219"/>
      <c r="C721" s="219"/>
      <c r="D721" s="219"/>
      <c r="E721" s="219"/>
      <c r="F721" s="219"/>
      <c r="G721" s="219"/>
      <c r="H721" s="219"/>
      <c r="I721" s="219"/>
      <c r="J721" s="219"/>
    </row>
    <row r="722" spans="1:10" x14ac:dyDescent="0.2">
      <c r="A722" s="219"/>
      <c r="B722" s="219"/>
      <c r="C722" s="219"/>
      <c r="D722" s="219"/>
      <c r="E722" s="219"/>
      <c r="F722" s="219"/>
      <c r="G722" s="219"/>
      <c r="H722" s="219"/>
      <c r="I722" s="219"/>
      <c r="J722" s="219"/>
    </row>
    <row r="723" spans="1:10" x14ac:dyDescent="0.2">
      <c r="A723" s="219"/>
      <c r="B723" s="219"/>
      <c r="C723" s="219"/>
      <c r="D723" s="219"/>
      <c r="E723" s="219"/>
      <c r="F723" s="219"/>
      <c r="G723" s="219"/>
      <c r="H723" s="219"/>
      <c r="I723" s="219"/>
      <c r="J723" s="219"/>
    </row>
    <row r="724" spans="1:10" x14ac:dyDescent="0.2">
      <c r="A724" s="219"/>
      <c r="B724" s="219"/>
      <c r="C724" s="219"/>
      <c r="D724" s="219"/>
      <c r="E724" s="219"/>
      <c r="F724" s="219"/>
      <c r="G724" s="219"/>
      <c r="H724" s="219"/>
      <c r="I724" s="219"/>
      <c r="J724" s="219"/>
    </row>
    <row r="725" spans="1:10" x14ac:dyDescent="0.2">
      <c r="A725" s="219"/>
      <c r="B725" s="219"/>
      <c r="C725" s="219"/>
      <c r="D725" s="219"/>
      <c r="E725" s="219"/>
      <c r="F725" s="219"/>
      <c r="G725" s="219"/>
      <c r="H725" s="219"/>
      <c r="I725" s="219"/>
      <c r="J725" s="219"/>
    </row>
    <row r="726" spans="1:10" x14ac:dyDescent="0.2">
      <c r="A726" s="219"/>
      <c r="B726" s="219"/>
      <c r="C726" s="219"/>
      <c r="D726" s="219"/>
      <c r="E726" s="219"/>
      <c r="F726" s="219"/>
      <c r="G726" s="219"/>
      <c r="H726" s="219"/>
      <c r="I726" s="219"/>
      <c r="J726" s="219"/>
    </row>
    <row r="727" spans="1:10" x14ac:dyDescent="0.2">
      <c r="A727" s="219"/>
      <c r="B727" s="219"/>
      <c r="C727" s="219"/>
      <c r="D727" s="219"/>
      <c r="E727" s="219"/>
      <c r="F727" s="219"/>
      <c r="G727" s="219"/>
      <c r="H727" s="219"/>
      <c r="I727" s="219"/>
      <c r="J727" s="219"/>
    </row>
    <row r="728" spans="1:10" x14ac:dyDescent="0.2">
      <c r="A728" s="219"/>
      <c r="B728" s="219"/>
      <c r="C728" s="219"/>
      <c r="D728" s="219"/>
      <c r="E728" s="219"/>
      <c r="F728" s="219"/>
      <c r="G728" s="219"/>
      <c r="H728" s="219"/>
      <c r="I728" s="219"/>
      <c r="J728" s="219"/>
    </row>
    <row r="729" spans="1:10" x14ac:dyDescent="0.2">
      <c r="A729" s="219"/>
      <c r="B729" s="219"/>
      <c r="C729" s="219"/>
      <c r="D729" s="219"/>
      <c r="E729" s="219"/>
      <c r="F729" s="219"/>
      <c r="G729" s="219"/>
      <c r="H729" s="219"/>
      <c r="I729" s="219"/>
      <c r="J729" s="219"/>
    </row>
  </sheetData>
  <mergeCells count="1664">
    <mergeCell ref="A574:D574"/>
    <mergeCell ref="A575:D575"/>
    <mergeCell ref="G548:H548"/>
    <mergeCell ref="I548:J548"/>
    <mergeCell ref="A549:F549"/>
    <mergeCell ref="G549:H549"/>
    <mergeCell ref="I549:J549"/>
    <mergeCell ref="A550:F550"/>
    <mergeCell ref="G550:H550"/>
    <mergeCell ref="I550:J550"/>
    <mergeCell ref="A551:F551"/>
    <mergeCell ref="G551:H551"/>
    <mergeCell ref="I551:J551"/>
    <mergeCell ref="A552:F552"/>
    <mergeCell ref="G552:H552"/>
    <mergeCell ref="I552:J552"/>
    <mergeCell ref="A553:F553"/>
    <mergeCell ref="G553:H553"/>
    <mergeCell ref="I553:J553"/>
    <mergeCell ref="A555:J555"/>
    <mergeCell ref="B557:J557"/>
    <mergeCell ref="A558:J558"/>
    <mergeCell ref="B380:J380"/>
    <mergeCell ref="A486:D486"/>
    <mergeCell ref="E567:F567"/>
    <mergeCell ref="G563:H563"/>
    <mergeCell ref="I563:J563"/>
    <mergeCell ref="E564:F564"/>
    <mergeCell ref="A118:J118"/>
    <mergeCell ref="H193:J193"/>
    <mergeCell ref="E194:G194"/>
    <mergeCell ref="H194:J194"/>
    <mergeCell ref="B186:J186"/>
    <mergeCell ref="A190:D190"/>
    <mergeCell ref="E190:G190"/>
    <mergeCell ref="A427:D427"/>
    <mergeCell ref="H190:J190"/>
    <mergeCell ref="A191:D191"/>
    <mergeCell ref="E191:G191"/>
    <mergeCell ref="E487:G487"/>
    <mergeCell ref="H487:J487"/>
    <mergeCell ref="A423:D425"/>
    <mergeCell ref="E423:G423"/>
    <mergeCell ref="H423:J423"/>
    <mergeCell ref="E424:G424"/>
    <mergeCell ref="H424:J424"/>
    <mergeCell ref="A426:D426"/>
    <mergeCell ref="B368:J368"/>
    <mergeCell ref="A370:D370"/>
    <mergeCell ref="A554:F554"/>
    <mergeCell ref="G554:H554"/>
    <mergeCell ref="I554:J554"/>
    <mergeCell ref="A547:F548"/>
    <mergeCell ref="G547:J547"/>
    <mergeCell ref="A71:B71"/>
    <mergeCell ref="A77:B77"/>
    <mergeCell ref="E352:G352"/>
    <mergeCell ref="H352:J352"/>
    <mergeCell ref="H348:J348"/>
    <mergeCell ref="E349:G349"/>
    <mergeCell ref="H349:J349"/>
    <mergeCell ref="E202:G202"/>
    <mergeCell ref="A562:D563"/>
    <mergeCell ref="E562:F563"/>
    <mergeCell ref="G562:J562"/>
    <mergeCell ref="A372:D372"/>
    <mergeCell ref="E372:G372"/>
    <mergeCell ref="H372:J372"/>
    <mergeCell ref="C394:C395"/>
    <mergeCell ref="D394:D395"/>
    <mergeCell ref="E383:G383"/>
    <mergeCell ref="H383:J383"/>
    <mergeCell ref="D389:D390"/>
    <mergeCell ref="E389:G389"/>
    <mergeCell ref="H389:J389"/>
    <mergeCell ref="E390:G390"/>
    <mergeCell ref="H390:J390"/>
    <mergeCell ref="D382:D385"/>
    <mergeCell ref="E382:J382"/>
    <mergeCell ref="E210:G210"/>
    <mergeCell ref="A371:D371"/>
    <mergeCell ref="B422:J422"/>
    <mergeCell ref="E370:G370"/>
    <mergeCell ref="H370:J370"/>
    <mergeCell ref="E371:G371"/>
    <mergeCell ref="E348:G348"/>
    <mergeCell ref="A76:B76"/>
    <mergeCell ref="A115:J115"/>
    <mergeCell ref="A114:B114"/>
    <mergeCell ref="A113:B113"/>
    <mergeCell ref="A109:B109"/>
    <mergeCell ref="A79:B79"/>
    <mergeCell ref="A94:J94"/>
    <mergeCell ref="A95:B95"/>
    <mergeCell ref="A96:B96"/>
    <mergeCell ref="A73:B73"/>
    <mergeCell ref="A74:J74"/>
    <mergeCell ref="A84:B84"/>
    <mergeCell ref="A85:B85"/>
    <mergeCell ref="G120:G121"/>
    <mergeCell ref="H120:H121"/>
    <mergeCell ref="I120:I121"/>
    <mergeCell ref="J120:J121"/>
    <mergeCell ref="A108:B108"/>
    <mergeCell ref="A110:B110"/>
    <mergeCell ref="A111:B111"/>
    <mergeCell ref="A112:J112"/>
    <mergeCell ref="A88:B88"/>
    <mergeCell ref="A86:J86"/>
    <mergeCell ref="A13:J13"/>
    <mergeCell ref="A16:J16"/>
    <mergeCell ref="E21:G21"/>
    <mergeCell ref="H21:J21"/>
    <mergeCell ref="A9:J9"/>
    <mergeCell ref="B5:E5"/>
    <mergeCell ref="F5:J5"/>
    <mergeCell ref="B6:E6"/>
    <mergeCell ref="F6:J6"/>
    <mergeCell ref="B7:J7"/>
    <mergeCell ref="A1:J1"/>
    <mergeCell ref="A2:J2"/>
    <mergeCell ref="B3:J3"/>
    <mergeCell ref="A4:J4"/>
    <mergeCell ref="B11:J11"/>
    <mergeCell ref="A20:D20"/>
    <mergeCell ref="A21:D21"/>
    <mergeCell ref="A19:D19"/>
    <mergeCell ref="A31:J31"/>
    <mergeCell ref="E34:G34"/>
    <mergeCell ref="H34:J34"/>
    <mergeCell ref="E35:G35"/>
    <mergeCell ref="H35:J35"/>
    <mergeCell ref="B30:J30"/>
    <mergeCell ref="B25:J25"/>
    <mergeCell ref="A29:J29"/>
    <mergeCell ref="B28:J28"/>
    <mergeCell ref="E22:G22"/>
    <mergeCell ref="H22:J22"/>
    <mergeCell ref="B17:J17"/>
    <mergeCell ref="E19:G19"/>
    <mergeCell ref="H19:J19"/>
    <mergeCell ref="E20:G20"/>
    <mergeCell ref="H20:J20"/>
    <mergeCell ref="A14:J14"/>
    <mergeCell ref="B15:J15"/>
    <mergeCell ref="A22:D22"/>
    <mergeCell ref="B24:J24"/>
    <mergeCell ref="E40:G40"/>
    <mergeCell ref="H40:J40"/>
    <mergeCell ref="E39:G39"/>
    <mergeCell ref="H39:J39"/>
    <mergeCell ref="B33:J33"/>
    <mergeCell ref="E37:G37"/>
    <mergeCell ref="H37:J37"/>
    <mergeCell ref="E38:G38"/>
    <mergeCell ref="H38:J38"/>
    <mergeCell ref="B63:J63"/>
    <mergeCell ref="A65:B67"/>
    <mergeCell ref="C65:J65"/>
    <mergeCell ref="C66:C67"/>
    <mergeCell ref="D52:E52"/>
    <mergeCell ref="F52:G52"/>
    <mergeCell ref="H52:J52"/>
    <mergeCell ref="H56:J56"/>
    <mergeCell ref="H42:J42"/>
    <mergeCell ref="A42:D42"/>
    <mergeCell ref="A43:D43"/>
    <mergeCell ref="E43:G43"/>
    <mergeCell ref="H43:J43"/>
    <mergeCell ref="F53:G53"/>
    <mergeCell ref="H53:J53"/>
    <mergeCell ref="A49:J50"/>
    <mergeCell ref="A53:C53"/>
    <mergeCell ref="D58:E58"/>
    <mergeCell ref="F58:G58"/>
    <mergeCell ref="A45:D45"/>
    <mergeCell ref="E45:G45"/>
    <mergeCell ref="H45:J45"/>
    <mergeCell ref="A44:D44"/>
    <mergeCell ref="F66:F67"/>
    <mergeCell ref="G66:G67"/>
    <mergeCell ref="H66:H67"/>
    <mergeCell ref="I66:I67"/>
    <mergeCell ref="J66:J67"/>
    <mergeCell ref="A68:J68"/>
    <mergeCell ref="J92:J93"/>
    <mergeCell ref="A69:B69"/>
    <mergeCell ref="A70:B70"/>
    <mergeCell ref="B59:J59"/>
    <mergeCell ref="B62:J62"/>
    <mergeCell ref="A104:B104"/>
    <mergeCell ref="A72:B72"/>
    <mergeCell ref="A81:B81"/>
    <mergeCell ref="A82:B82"/>
    <mergeCell ref="B61:J61"/>
    <mergeCell ref="A91:B93"/>
    <mergeCell ref="A97:B97"/>
    <mergeCell ref="A98:B98"/>
    <mergeCell ref="A99:B99"/>
    <mergeCell ref="C91:J91"/>
    <mergeCell ref="C92:C93"/>
    <mergeCell ref="D92:D93"/>
    <mergeCell ref="E92:E93"/>
    <mergeCell ref="F92:F93"/>
    <mergeCell ref="G92:G93"/>
    <mergeCell ref="H92:H93"/>
    <mergeCell ref="I92:I93"/>
    <mergeCell ref="A64:J64"/>
    <mergeCell ref="A80:J80"/>
    <mergeCell ref="A83:B83"/>
    <mergeCell ref="A75:B75"/>
    <mergeCell ref="A52:C52"/>
    <mergeCell ref="D66:D67"/>
    <mergeCell ref="E66:E67"/>
    <mergeCell ref="A105:B105"/>
    <mergeCell ref="A106:J106"/>
    <mergeCell ref="A107:B107"/>
    <mergeCell ref="A100:J100"/>
    <mergeCell ref="A101:B101"/>
    <mergeCell ref="A102:B102"/>
    <mergeCell ref="A103:B103"/>
    <mergeCell ref="A78:B78"/>
    <mergeCell ref="F176:G176"/>
    <mergeCell ref="H176:J176"/>
    <mergeCell ref="A177:C177"/>
    <mergeCell ref="D177:E177"/>
    <mergeCell ref="F177:G177"/>
    <mergeCell ref="H177:J177"/>
    <mergeCell ref="F174:G174"/>
    <mergeCell ref="H174:J174"/>
    <mergeCell ref="A175:C175"/>
    <mergeCell ref="D175:E175"/>
    <mergeCell ref="F175:G175"/>
    <mergeCell ref="A134:J134"/>
    <mergeCell ref="C146:C147"/>
    <mergeCell ref="A87:B87"/>
    <mergeCell ref="A148:J148"/>
    <mergeCell ref="A154:J154"/>
    <mergeCell ref="I146:I147"/>
    <mergeCell ref="J146:J147"/>
    <mergeCell ref="B146:B147"/>
    <mergeCell ref="D146:D147"/>
    <mergeCell ref="E146:E147"/>
    <mergeCell ref="E216:G216"/>
    <mergeCell ref="H216:J216"/>
    <mergeCell ref="E217:G217"/>
    <mergeCell ref="H217:J217"/>
    <mergeCell ref="E214:G214"/>
    <mergeCell ref="H214:J214"/>
    <mergeCell ref="E215:G215"/>
    <mergeCell ref="H215:J215"/>
    <mergeCell ref="E212:G212"/>
    <mergeCell ref="H212:J212"/>
    <mergeCell ref="A195:D195"/>
    <mergeCell ref="E195:G195"/>
    <mergeCell ref="H195:J195"/>
    <mergeCell ref="G179:H179"/>
    <mergeCell ref="I179:J179"/>
    <mergeCell ref="A180:F180"/>
    <mergeCell ref="A202:D202"/>
    <mergeCell ref="A179:F179"/>
    <mergeCell ref="A181:F181"/>
    <mergeCell ref="A182:F182"/>
    <mergeCell ref="A183:F183"/>
    <mergeCell ref="H202:J202"/>
    <mergeCell ref="H191:J191"/>
    <mergeCell ref="A203:D203"/>
    <mergeCell ref="E203:G203"/>
    <mergeCell ref="H203:J203"/>
    <mergeCell ref="A206:J206"/>
    <mergeCell ref="A204:D204"/>
    <mergeCell ref="E204:G204"/>
    <mergeCell ref="H204:J204"/>
    <mergeCell ref="A205:D205"/>
    <mergeCell ref="E205:G205"/>
    <mergeCell ref="H205:J205"/>
    <mergeCell ref="A194:D194"/>
    <mergeCell ref="F146:F147"/>
    <mergeCell ref="C120:C121"/>
    <mergeCell ref="D120:D121"/>
    <mergeCell ref="E120:E121"/>
    <mergeCell ref="F120:F121"/>
    <mergeCell ref="G146:G147"/>
    <mergeCell ref="H146:H147"/>
    <mergeCell ref="B116:J116"/>
    <mergeCell ref="A119:A121"/>
    <mergeCell ref="B119:J119"/>
    <mergeCell ref="B120:B121"/>
    <mergeCell ref="A122:J122"/>
    <mergeCell ref="A128:J128"/>
    <mergeCell ref="A160:J160"/>
    <mergeCell ref="A166:J166"/>
    <mergeCell ref="A140:J140"/>
    <mergeCell ref="A144:B144"/>
    <mergeCell ref="A145:A147"/>
    <mergeCell ref="B145:J145"/>
    <mergeCell ref="A192:D192"/>
    <mergeCell ref="E192:G192"/>
    <mergeCell ref="H192:J192"/>
    <mergeCell ref="E193:G193"/>
    <mergeCell ref="A188:J188"/>
    <mergeCell ref="B198:J198"/>
    <mergeCell ref="A200:D200"/>
    <mergeCell ref="E200:G200"/>
    <mergeCell ref="H200:J200"/>
    <mergeCell ref="A201:D201"/>
    <mergeCell ref="E201:G201"/>
    <mergeCell ref="H201:J201"/>
    <mergeCell ref="A171:J171"/>
    <mergeCell ref="A176:C176"/>
    <mergeCell ref="D176:E176"/>
    <mergeCell ref="E196:G196"/>
    <mergeCell ref="H196:J196"/>
    <mergeCell ref="A193:D193"/>
    <mergeCell ref="E227:G227"/>
    <mergeCell ref="H227:J227"/>
    <mergeCell ref="A220:D220"/>
    <mergeCell ref="A221:D221"/>
    <mergeCell ref="A228:D228"/>
    <mergeCell ref="E228:G228"/>
    <mergeCell ref="H228:J228"/>
    <mergeCell ref="A229:D229"/>
    <mergeCell ref="E226:G226"/>
    <mergeCell ref="H226:J226"/>
    <mergeCell ref="E224:G224"/>
    <mergeCell ref="H224:J224"/>
    <mergeCell ref="E225:G225"/>
    <mergeCell ref="H225:J225"/>
    <mergeCell ref="E222:G222"/>
    <mergeCell ref="H222:J222"/>
    <mergeCell ref="E223:G223"/>
    <mergeCell ref="H223:J223"/>
    <mergeCell ref="E229:G229"/>
    <mergeCell ref="H229:J229"/>
    <mergeCell ref="A222:D222"/>
    <mergeCell ref="A223:D223"/>
    <mergeCell ref="G180:H180"/>
    <mergeCell ref="G181:H181"/>
    <mergeCell ref="G182:H182"/>
    <mergeCell ref="I279:J279"/>
    <mergeCell ref="A252:G252"/>
    <mergeCell ref="H239:J239"/>
    <mergeCell ref="H240:J240"/>
    <mergeCell ref="H241:J241"/>
    <mergeCell ref="H237:J237"/>
    <mergeCell ref="H238:J238"/>
    <mergeCell ref="H242:J242"/>
    <mergeCell ref="A243:G243"/>
    <mergeCell ref="H243:J243"/>
    <mergeCell ref="A244:G244"/>
    <mergeCell ref="A245:G245"/>
    <mergeCell ref="A246:G246"/>
    <mergeCell ref="A240:G240"/>
    <mergeCell ref="A241:G241"/>
    <mergeCell ref="A242:G242"/>
    <mergeCell ref="B236:J236"/>
    <mergeCell ref="H244:J244"/>
    <mergeCell ref="A237:G237"/>
    <mergeCell ref="A238:G238"/>
    <mergeCell ref="A239:G239"/>
    <mergeCell ref="H245:J245"/>
    <mergeCell ref="H246:J246"/>
    <mergeCell ref="H256:J256"/>
    <mergeCell ref="A247:G247"/>
    <mergeCell ref="H253:J253"/>
    <mergeCell ref="H254:J254"/>
    <mergeCell ref="H251:J251"/>
    <mergeCell ref="H252:J252"/>
    <mergeCell ref="H247:J247"/>
    <mergeCell ref="H248:J248"/>
    <mergeCell ref="A259:G259"/>
    <mergeCell ref="H259:J259"/>
    <mergeCell ref="A260:G260"/>
    <mergeCell ref="H260:J260"/>
    <mergeCell ref="A257:G257"/>
    <mergeCell ref="H257:J257"/>
    <mergeCell ref="A258:G258"/>
    <mergeCell ref="H258:J258"/>
    <mergeCell ref="A269:C269"/>
    <mergeCell ref="D269:E269"/>
    <mergeCell ref="A248:G248"/>
    <mergeCell ref="I269:J269"/>
    <mergeCell ref="D265:J265"/>
    <mergeCell ref="A267:C267"/>
    <mergeCell ref="A268:C268"/>
    <mergeCell ref="D271:E271"/>
    <mergeCell ref="D275:E275"/>
    <mergeCell ref="I275:J275"/>
    <mergeCell ref="D273:E273"/>
    <mergeCell ref="I273:J273"/>
    <mergeCell ref="I266:J266"/>
    <mergeCell ref="D267:E267"/>
    <mergeCell ref="I267:J267"/>
    <mergeCell ref="D270:E270"/>
    <mergeCell ref="I270:J270"/>
    <mergeCell ref="B262:J262"/>
    <mergeCell ref="A264:B264"/>
    <mergeCell ref="A265:C266"/>
    <mergeCell ref="C325:D325"/>
    <mergeCell ref="E325:F325"/>
    <mergeCell ref="G325:H325"/>
    <mergeCell ref="I325:J325"/>
    <mergeCell ref="C323:D323"/>
    <mergeCell ref="E323:F323"/>
    <mergeCell ref="G323:H323"/>
    <mergeCell ref="I323:J323"/>
    <mergeCell ref="C324:D324"/>
    <mergeCell ref="E324:F324"/>
    <mergeCell ref="G324:H324"/>
    <mergeCell ref="I324:J324"/>
    <mergeCell ref="A294:D294"/>
    <mergeCell ref="E294:G294"/>
    <mergeCell ref="H294:J294"/>
    <mergeCell ref="I315:J315"/>
    <mergeCell ref="C312:D312"/>
    <mergeCell ref="E312:F312"/>
    <mergeCell ref="G312:H312"/>
    <mergeCell ref="I312:J312"/>
    <mergeCell ref="C313:D313"/>
    <mergeCell ref="E313:F313"/>
    <mergeCell ref="G313:H313"/>
    <mergeCell ref="E311:F311"/>
    <mergeCell ref="G311:H311"/>
    <mergeCell ref="I311:J311"/>
    <mergeCell ref="G316:H316"/>
    <mergeCell ref="A309:B310"/>
    <mergeCell ref="I318:J318"/>
    <mergeCell ref="C314:D314"/>
    <mergeCell ref="E314:F314"/>
    <mergeCell ref="G314:H314"/>
    <mergeCell ref="A285:C285"/>
    <mergeCell ref="D285:E285"/>
    <mergeCell ref="I285:J285"/>
    <mergeCell ref="A282:C282"/>
    <mergeCell ref="A270:C270"/>
    <mergeCell ref="C322:D322"/>
    <mergeCell ref="E322:F322"/>
    <mergeCell ref="A332:B332"/>
    <mergeCell ref="G329:J329"/>
    <mergeCell ref="E337:F337"/>
    <mergeCell ref="G337:H337"/>
    <mergeCell ref="I337:J337"/>
    <mergeCell ref="C336:D336"/>
    <mergeCell ref="E336:F336"/>
    <mergeCell ref="G336:H336"/>
    <mergeCell ref="I336:J336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32:D332"/>
    <mergeCell ref="E332:F332"/>
    <mergeCell ref="G332:H332"/>
    <mergeCell ref="I332:J332"/>
    <mergeCell ref="A329:B330"/>
    <mergeCell ref="C329:F329"/>
    <mergeCell ref="C333:D333"/>
    <mergeCell ref="E333:F333"/>
    <mergeCell ref="G333:H333"/>
    <mergeCell ref="I333:J333"/>
    <mergeCell ref="C330:D330"/>
    <mergeCell ref="E330:F330"/>
    <mergeCell ref="G330:H330"/>
    <mergeCell ref="I330:J330"/>
    <mergeCell ref="A331:B331"/>
    <mergeCell ref="A336:B336"/>
    <mergeCell ref="A337:B337"/>
    <mergeCell ref="C337:D337"/>
    <mergeCell ref="E340:F340"/>
    <mergeCell ref="G340:H340"/>
    <mergeCell ref="I340:J340"/>
    <mergeCell ref="A341:B341"/>
    <mergeCell ref="C341:D341"/>
    <mergeCell ref="E341:F341"/>
    <mergeCell ref="G341:H341"/>
    <mergeCell ref="I341:J341"/>
    <mergeCell ref="A338:B338"/>
    <mergeCell ref="C338:D338"/>
    <mergeCell ref="A335:B335"/>
    <mergeCell ref="E338:F338"/>
    <mergeCell ref="G338:H338"/>
    <mergeCell ref="I338:J338"/>
    <mergeCell ref="C339:D339"/>
    <mergeCell ref="E339:F339"/>
    <mergeCell ref="G339:H339"/>
    <mergeCell ref="C331:D331"/>
    <mergeCell ref="E331:F331"/>
    <mergeCell ref="G331:H331"/>
    <mergeCell ref="I331:J331"/>
    <mergeCell ref="A343:B343"/>
    <mergeCell ref="C343:D343"/>
    <mergeCell ref="E343:F343"/>
    <mergeCell ref="G343:H343"/>
    <mergeCell ref="I343:J343"/>
    <mergeCell ref="I339:J339"/>
    <mergeCell ref="H365:J365"/>
    <mergeCell ref="B346:J346"/>
    <mergeCell ref="A348:D348"/>
    <mergeCell ref="A349:D349"/>
    <mergeCell ref="C391:C392"/>
    <mergeCell ref="D391:D392"/>
    <mergeCell ref="E391:G391"/>
    <mergeCell ref="H391:J391"/>
    <mergeCell ref="E392:G392"/>
    <mergeCell ref="H392:J392"/>
    <mergeCell ref="A366:D366"/>
    <mergeCell ref="E366:G366"/>
    <mergeCell ref="H366:J366"/>
    <mergeCell ref="A355:D355"/>
    <mergeCell ref="A356:D356"/>
    <mergeCell ref="A354:D354"/>
    <mergeCell ref="E358:G358"/>
    <mergeCell ref="H358:J358"/>
    <mergeCell ref="E359:G359"/>
    <mergeCell ref="H359:J359"/>
    <mergeCell ref="E356:G356"/>
    <mergeCell ref="H356:J356"/>
    <mergeCell ref="E357:G357"/>
    <mergeCell ref="H357:J357"/>
    <mergeCell ref="E354:G354"/>
    <mergeCell ref="A382:B385"/>
    <mergeCell ref="E353:G353"/>
    <mergeCell ref="H353:J353"/>
    <mergeCell ref="E350:G350"/>
    <mergeCell ref="H350:J350"/>
    <mergeCell ref="E351:G351"/>
    <mergeCell ref="H351:J351"/>
    <mergeCell ref="H355:J355"/>
    <mergeCell ref="E361:G361"/>
    <mergeCell ref="H361:J361"/>
    <mergeCell ref="E362:G362"/>
    <mergeCell ref="H362:J362"/>
    <mergeCell ref="A359:D359"/>
    <mergeCell ref="A360:D360"/>
    <mergeCell ref="A363:D363"/>
    <mergeCell ref="E387:G387"/>
    <mergeCell ref="H387:J387"/>
    <mergeCell ref="A377:D377"/>
    <mergeCell ref="E377:G377"/>
    <mergeCell ref="H377:J377"/>
    <mergeCell ref="A376:D376"/>
    <mergeCell ref="E376:G376"/>
    <mergeCell ref="H376:J376"/>
    <mergeCell ref="A374:D374"/>
    <mergeCell ref="E374:G374"/>
    <mergeCell ref="H374:J374"/>
    <mergeCell ref="A375:D375"/>
    <mergeCell ref="E375:G375"/>
    <mergeCell ref="H375:J375"/>
    <mergeCell ref="C382:C385"/>
    <mergeCell ref="E384:G384"/>
    <mergeCell ref="H384:J384"/>
    <mergeCell ref="E385:G385"/>
    <mergeCell ref="H385:J385"/>
    <mergeCell ref="E363:G363"/>
    <mergeCell ref="H363:J363"/>
    <mergeCell ref="E365:G365"/>
    <mergeCell ref="A357:D357"/>
    <mergeCell ref="A358:D358"/>
    <mergeCell ref="H394:J394"/>
    <mergeCell ref="E395:G395"/>
    <mergeCell ref="H395:J395"/>
    <mergeCell ref="H398:J398"/>
    <mergeCell ref="E399:G399"/>
    <mergeCell ref="H399:J399"/>
    <mergeCell ref="C396:C397"/>
    <mergeCell ref="H397:J397"/>
    <mergeCell ref="C398:C399"/>
    <mergeCell ref="D398:D399"/>
    <mergeCell ref="E398:G398"/>
    <mergeCell ref="H396:J396"/>
    <mergeCell ref="E397:G397"/>
    <mergeCell ref="A386:J386"/>
    <mergeCell ref="A387:B388"/>
    <mergeCell ref="C387:C388"/>
    <mergeCell ref="D387:D388"/>
    <mergeCell ref="A394:B395"/>
    <mergeCell ref="A396:B397"/>
    <mergeCell ref="A398:B399"/>
    <mergeCell ref="E388:G388"/>
    <mergeCell ref="H388:J388"/>
    <mergeCell ref="A373:D373"/>
    <mergeCell ref="E373:G373"/>
    <mergeCell ref="H373:J373"/>
    <mergeCell ref="H371:J371"/>
    <mergeCell ref="A389:B390"/>
    <mergeCell ref="C389:C390"/>
    <mergeCell ref="A410:B411"/>
    <mergeCell ref="D396:D397"/>
    <mergeCell ref="E396:G396"/>
    <mergeCell ref="E409:G409"/>
    <mergeCell ref="H409:J409"/>
    <mergeCell ref="C405:C406"/>
    <mergeCell ref="D405:D406"/>
    <mergeCell ref="E405:G405"/>
    <mergeCell ref="H404:J404"/>
    <mergeCell ref="E394:G394"/>
    <mergeCell ref="H403:J403"/>
    <mergeCell ref="E404:G404"/>
    <mergeCell ref="A400:J400"/>
    <mergeCell ref="A391:B392"/>
    <mergeCell ref="A393:J393"/>
    <mergeCell ref="A401:B402"/>
    <mergeCell ref="E403:G403"/>
    <mergeCell ref="C401:C402"/>
    <mergeCell ref="D401:D402"/>
    <mergeCell ref="E401:G401"/>
    <mergeCell ref="H401:J401"/>
    <mergeCell ref="E402:G402"/>
    <mergeCell ref="H402:J402"/>
    <mergeCell ref="E475:G475"/>
    <mergeCell ref="H475:J475"/>
    <mergeCell ref="E482:G482"/>
    <mergeCell ref="H482:J482"/>
    <mergeCell ref="A478:D478"/>
    <mergeCell ref="A479:D479"/>
    <mergeCell ref="E478:G478"/>
    <mergeCell ref="A441:D441"/>
    <mergeCell ref="A458:J458"/>
    <mergeCell ref="B459:J459"/>
    <mergeCell ref="H406:J406"/>
    <mergeCell ref="G463:H463"/>
    <mergeCell ref="I463:J463"/>
    <mergeCell ref="A457:B457"/>
    <mergeCell ref="A461:C462"/>
    <mergeCell ref="E461:F461"/>
    <mergeCell ref="A432:D433"/>
    <mergeCell ref="E432:G432"/>
    <mergeCell ref="B431:J431"/>
    <mergeCell ref="H432:J432"/>
    <mergeCell ref="A434:D434"/>
    <mergeCell ref="A435:D435"/>
    <mergeCell ref="A436:D436"/>
    <mergeCell ref="A437:D437"/>
    <mergeCell ref="H408:J408"/>
    <mergeCell ref="A408:B409"/>
    <mergeCell ref="C415:C416"/>
    <mergeCell ref="D415:D416"/>
    <mergeCell ref="E415:G415"/>
    <mergeCell ref="A428:D428"/>
    <mergeCell ref="A430:J430"/>
    <mergeCell ref="E416:G416"/>
    <mergeCell ref="H417:J417"/>
    <mergeCell ref="E418:G418"/>
    <mergeCell ref="H418:J418"/>
    <mergeCell ref="H419:J419"/>
    <mergeCell ref="C403:C404"/>
    <mergeCell ref="D403:D404"/>
    <mergeCell ref="A407:J407"/>
    <mergeCell ref="C412:C413"/>
    <mergeCell ref="D412:D413"/>
    <mergeCell ref="E412:G412"/>
    <mergeCell ref="H412:J412"/>
    <mergeCell ref="E413:G413"/>
    <mergeCell ref="H413:J413"/>
    <mergeCell ref="C410:C411"/>
    <mergeCell ref="D410:D411"/>
    <mergeCell ref="E410:G410"/>
    <mergeCell ref="H410:J410"/>
    <mergeCell ref="E411:G411"/>
    <mergeCell ref="H411:J411"/>
    <mergeCell ref="A403:B404"/>
    <mergeCell ref="A412:B413"/>
    <mergeCell ref="C408:C409"/>
    <mergeCell ref="D408:D409"/>
    <mergeCell ref="E408:G408"/>
    <mergeCell ref="E417:G417"/>
    <mergeCell ref="A405:B406"/>
    <mergeCell ref="A419:B420"/>
    <mergeCell ref="C419:C420"/>
    <mergeCell ref="D419:D420"/>
    <mergeCell ref="E419:G419"/>
    <mergeCell ref="A417:B418"/>
    <mergeCell ref="C417:C418"/>
    <mergeCell ref="H500:J500"/>
    <mergeCell ref="H479:J479"/>
    <mergeCell ref="B447:J447"/>
    <mergeCell ref="B449:J449"/>
    <mergeCell ref="A450:J450"/>
    <mergeCell ref="A451:B452"/>
    <mergeCell ref="C451:D451"/>
    <mergeCell ref="E451:F451"/>
    <mergeCell ref="G451:H451"/>
    <mergeCell ref="I451:J451"/>
    <mergeCell ref="E480:G480"/>
    <mergeCell ref="H480:J480"/>
    <mergeCell ref="E481:G481"/>
    <mergeCell ref="H481:J481"/>
    <mergeCell ref="A482:D482"/>
    <mergeCell ref="G461:J461"/>
    <mergeCell ref="A463:C463"/>
    <mergeCell ref="G466:H466"/>
    <mergeCell ref="I466:J466"/>
    <mergeCell ref="G468:H468"/>
    <mergeCell ref="I468:J468"/>
    <mergeCell ref="G470:H470"/>
    <mergeCell ref="I470:J470"/>
    <mergeCell ref="G464:H464"/>
    <mergeCell ref="I464:J464"/>
    <mergeCell ref="A469:C469"/>
    <mergeCell ref="E476:G476"/>
    <mergeCell ref="A477:D477"/>
    <mergeCell ref="A490:D490"/>
    <mergeCell ref="H486:J486"/>
    <mergeCell ref="B473:J473"/>
    <mergeCell ref="A475:D475"/>
    <mergeCell ref="E516:G516"/>
    <mergeCell ref="H516:J516"/>
    <mergeCell ref="A509:D509"/>
    <mergeCell ref="E513:G513"/>
    <mergeCell ref="H513:J513"/>
    <mergeCell ref="E514:G514"/>
    <mergeCell ref="H514:J514"/>
    <mergeCell ref="E510:G510"/>
    <mergeCell ref="E517:G517"/>
    <mergeCell ref="E505:G505"/>
    <mergeCell ref="E501:G501"/>
    <mergeCell ref="A515:D515"/>
    <mergeCell ref="A494:D494"/>
    <mergeCell ref="E484:G484"/>
    <mergeCell ref="H484:J484"/>
    <mergeCell ref="A507:D507"/>
    <mergeCell ref="A508:D508"/>
    <mergeCell ref="A503:D503"/>
    <mergeCell ref="A504:D504"/>
    <mergeCell ref="A491:D491"/>
    <mergeCell ref="E486:G486"/>
    <mergeCell ref="H490:J490"/>
    <mergeCell ref="E491:G491"/>
    <mergeCell ref="H510:J510"/>
    <mergeCell ref="E512:G512"/>
    <mergeCell ref="H512:J512"/>
    <mergeCell ref="E508:G508"/>
    <mergeCell ref="H508:J508"/>
    <mergeCell ref="E509:G509"/>
    <mergeCell ref="H509:J509"/>
    <mergeCell ref="H507:J507"/>
    <mergeCell ref="E500:G500"/>
    <mergeCell ref="A506:D506"/>
    <mergeCell ref="A516:D516"/>
    <mergeCell ref="A517:D517"/>
    <mergeCell ref="A518:D518"/>
    <mergeCell ref="A519:D519"/>
    <mergeCell ref="H503:J503"/>
    <mergeCell ref="E511:G511"/>
    <mergeCell ref="H511:J511"/>
    <mergeCell ref="E504:G504"/>
    <mergeCell ref="H504:J504"/>
    <mergeCell ref="A500:D500"/>
    <mergeCell ref="E507:G507"/>
    <mergeCell ref="B532:J532"/>
    <mergeCell ref="H518:J518"/>
    <mergeCell ref="E522:G522"/>
    <mergeCell ref="H522:J522"/>
    <mergeCell ref="A501:D501"/>
    <mergeCell ref="E519:G519"/>
    <mergeCell ref="H519:J519"/>
    <mergeCell ref="A502:D502"/>
    <mergeCell ref="E520:G520"/>
    <mergeCell ref="H520:J520"/>
    <mergeCell ref="A513:D513"/>
    <mergeCell ref="A514:D514"/>
    <mergeCell ref="A510:D510"/>
    <mergeCell ref="A512:D512"/>
    <mergeCell ref="A505:D505"/>
    <mergeCell ref="E518:G518"/>
    <mergeCell ref="H502:J502"/>
    <mergeCell ref="H517:J517"/>
    <mergeCell ref="E515:G515"/>
    <mergeCell ref="H515:J515"/>
    <mergeCell ref="E530:G530"/>
    <mergeCell ref="H530:J530"/>
    <mergeCell ref="A520:D520"/>
    <mergeCell ref="A521:D521"/>
    <mergeCell ref="A522:D522"/>
    <mergeCell ref="A523:D523"/>
    <mergeCell ref="E528:G528"/>
    <mergeCell ref="H528:J528"/>
    <mergeCell ref="E529:G529"/>
    <mergeCell ref="E527:G527"/>
    <mergeCell ref="H527:J527"/>
    <mergeCell ref="E524:G524"/>
    <mergeCell ref="H524:J524"/>
    <mergeCell ref="A525:D525"/>
    <mergeCell ref="E523:G523"/>
    <mergeCell ref="H523:J523"/>
    <mergeCell ref="A524:D524"/>
    <mergeCell ref="A528:D528"/>
    <mergeCell ref="A529:D529"/>
    <mergeCell ref="A530:D530"/>
    <mergeCell ref="E521:G521"/>
    <mergeCell ref="H521:J521"/>
    <mergeCell ref="A595:C595"/>
    <mergeCell ref="G578:H578"/>
    <mergeCell ref="I578:J578"/>
    <mergeCell ref="G576:H576"/>
    <mergeCell ref="I576:J576"/>
    <mergeCell ref="A565:D565"/>
    <mergeCell ref="G565:H565"/>
    <mergeCell ref="I565:J565"/>
    <mergeCell ref="A566:D566"/>
    <mergeCell ref="G566:H566"/>
    <mergeCell ref="I566:J566"/>
    <mergeCell ref="A567:D567"/>
    <mergeCell ref="G567:H567"/>
    <mergeCell ref="I567:J567"/>
    <mergeCell ref="A568:D568"/>
    <mergeCell ref="G568:H568"/>
    <mergeCell ref="G564:H564"/>
    <mergeCell ref="I564:J564"/>
    <mergeCell ref="G569:H569"/>
    <mergeCell ref="I569:J569"/>
    <mergeCell ref="A570:D570"/>
    <mergeCell ref="G570:H570"/>
    <mergeCell ref="G572:H572"/>
    <mergeCell ref="I572:J572"/>
    <mergeCell ref="A573:D573"/>
    <mergeCell ref="I571:J571"/>
    <mergeCell ref="G573:H573"/>
    <mergeCell ref="I573:J573"/>
    <mergeCell ref="A572:D572"/>
    <mergeCell ref="E566:F566"/>
    <mergeCell ref="B580:J580"/>
    <mergeCell ref="A581:J581"/>
    <mergeCell ref="D589:E589"/>
    <mergeCell ref="I589:J589"/>
    <mergeCell ref="D586:E586"/>
    <mergeCell ref="I586:J586"/>
    <mergeCell ref="D587:E587"/>
    <mergeCell ref="I587:J587"/>
    <mergeCell ref="A585:C585"/>
    <mergeCell ref="D584:E584"/>
    <mergeCell ref="I584:J584"/>
    <mergeCell ref="D585:E585"/>
    <mergeCell ref="I585:J585"/>
    <mergeCell ref="A587:C587"/>
    <mergeCell ref="I593:J593"/>
    <mergeCell ref="A594:C594"/>
    <mergeCell ref="D594:E594"/>
    <mergeCell ref="I594:J594"/>
    <mergeCell ref="A590:C590"/>
    <mergeCell ref="A591:C591"/>
    <mergeCell ref="D590:E590"/>
    <mergeCell ref="I590:J590"/>
    <mergeCell ref="D591:E591"/>
    <mergeCell ref="I591:J591"/>
    <mergeCell ref="A583:C584"/>
    <mergeCell ref="D583:J583"/>
    <mergeCell ref="A610:C610"/>
    <mergeCell ref="D595:E595"/>
    <mergeCell ref="A592:C592"/>
    <mergeCell ref="A593:C593"/>
    <mergeCell ref="D593:E593"/>
    <mergeCell ref="D592:E592"/>
    <mergeCell ref="I592:J592"/>
    <mergeCell ref="D596:E596"/>
    <mergeCell ref="I596:J596"/>
    <mergeCell ref="A622:B622"/>
    <mergeCell ref="A623:B623"/>
    <mergeCell ref="I627:J627"/>
    <mergeCell ref="I606:J606"/>
    <mergeCell ref="B618:J618"/>
    <mergeCell ref="D615:E615"/>
    <mergeCell ref="I611:J611"/>
    <mergeCell ref="A612:C612"/>
    <mergeCell ref="D612:E612"/>
    <mergeCell ref="I615:J615"/>
    <mergeCell ref="A597:C597"/>
    <mergeCell ref="A598:C598"/>
    <mergeCell ref="D602:E602"/>
    <mergeCell ref="I602:J602"/>
    <mergeCell ref="D603:E603"/>
    <mergeCell ref="I603:J603"/>
    <mergeCell ref="A601:C602"/>
    <mergeCell ref="D601:J601"/>
    <mergeCell ref="A600:B600"/>
    <mergeCell ref="A603:C603"/>
    <mergeCell ref="I614:J614"/>
    <mergeCell ref="A615:C615"/>
    <mergeCell ref="I595:J595"/>
    <mergeCell ref="A611:C611"/>
    <mergeCell ref="I612:J612"/>
    <mergeCell ref="A613:C613"/>
    <mergeCell ref="D613:E613"/>
    <mergeCell ref="I613:J613"/>
    <mergeCell ref="A616:C616"/>
    <mergeCell ref="D616:E616"/>
    <mergeCell ref="I616:J616"/>
    <mergeCell ref="D597:E597"/>
    <mergeCell ref="I633:J633"/>
    <mergeCell ref="C634:F634"/>
    <mergeCell ref="G633:H633"/>
    <mergeCell ref="G631:H631"/>
    <mergeCell ref="I631:J631"/>
    <mergeCell ref="A631:B631"/>
    <mergeCell ref="I629:J629"/>
    <mergeCell ref="C630:F630"/>
    <mergeCell ref="G630:H630"/>
    <mergeCell ref="D611:E611"/>
    <mergeCell ref="D610:E610"/>
    <mergeCell ref="I610:J610"/>
    <mergeCell ref="A614:C614"/>
    <mergeCell ref="D614:E614"/>
    <mergeCell ref="C619:F619"/>
    <mergeCell ref="G619:H619"/>
    <mergeCell ref="I619:J619"/>
    <mergeCell ref="C620:F620"/>
    <mergeCell ref="G620:H620"/>
    <mergeCell ref="I620:J620"/>
    <mergeCell ref="A619:B619"/>
    <mergeCell ref="A620:B620"/>
    <mergeCell ref="I607:J607"/>
    <mergeCell ref="A621:B621"/>
    <mergeCell ref="C623:F623"/>
    <mergeCell ref="G623:H623"/>
    <mergeCell ref="I623:J623"/>
    <mergeCell ref="C621:F621"/>
    <mergeCell ref="G621:H621"/>
    <mergeCell ref="I621:J621"/>
    <mergeCell ref="C622:F622"/>
    <mergeCell ref="G622:H622"/>
    <mergeCell ref="I622:J622"/>
    <mergeCell ref="A635:B635"/>
    <mergeCell ref="G639:H639"/>
    <mergeCell ref="A636:B636"/>
    <mergeCell ref="C628:F628"/>
    <mergeCell ref="G628:H628"/>
    <mergeCell ref="A637:B637"/>
    <mergeCell ref="A624:B624"/>
    <mergeCell ref="A625:B625"/>
    <mergeCell ref="I639:J639"/>
    <mergeCell ref="A630:B630"/>
    <mergeCell ref="C625:F625"/>
    <mergeCell ref="G625:H625"/>
    <mergeCell ref="I625:J625"/>
    <mergeCell ref="C626:F626"/>
    <mergeCell ref="G626:H626"/>
    <mergeCell ref="I626:J626"/>
    <mergeCell ref="C624:F624"/>
    <mergeCell ref="G624:H624"/>
    <mergeCell ref="I624:J624"/>
    <mergeCell ref="A626:B626"/>
    <mergeCell ref="C627:F627"/>
    <mergeCell ref="G627:H627"/>
    <mergeCell ref="A627:B627"/>
    <mergeCell ref="C629:F629"/>
    <mergeCell ref="G629:H629"/>
    <mergeCell ref="I628:J628"/>
    <mergeCell ref="I636:J636"/>
    <mergeCell ref="C633:F633"/>
    <mergeCell ref="I630:J630"/>
    <mergeCell ref="A628:B628"/>
    <mergeCell ref="G637:H637"/>
    <mergeCell ref="A629:B629"/>
    <mergeCell ref="I647:J647"/>
    <mergeCell ref="A651:B651"/>
    <mergeCell ref="I640:J640"/>
    <mergeCell ref="A633:B633"/>
    <mergeCell ref="C631:F631"/>
    <mergeCell ref="I637:J637"/>
    <mergeCell ref="C638:F638"/>
    <mergeCell ref="G638:H638"/>
    <mergeCell ref="I638:J638"/>
    <mergeCell ref="C639:F639"/>
    <mergeCell ref="A632:B632"/>
    <mergeCell ref="C642:F642"/>
    <mergeCell ref="G641:H641"/>
    <mergeCell ref="I641:J641"/>
    <mergeCell ref="A644:B644"/>
    <mergeCell ref="A642:B642"/>
    <mergeCell ref="I644:J644"/>
    <mergeCell ref="A640:B640"/>
    <mergeCell ref="A641:B641"/>
    <mergeCell ref="A638:B638"/>
    <mergeCell ref="G634:H634"/>
    <mergeCell ref="I634:J634"/>
    <mergeCell ref="C632:F632"/>
    <mergeCell ref="A634:B634"/>
    <mergeCell ref="C636:F636"/>
    <mergeCell ref="G636:H636"/>
    <mergeCell ref="C635:F635"/>
    <mergeCell ref="G635:H635"/>
    <mergeCell ref="I635:J635"/>
    <mergeCell ref="G632:H632"/>
    <mergeCell ref="I632:J632"/>
    <mergeCell ref="C637:F637"/>
    <mergeCell ref="C649:F649"/>
    <mergeCell ref="G649:H649"/>
    <mergeCell ref="I649:J649"/>
    <mergeCell ref="A654:B654"/>
    <mergeCell ref="C650:F650"/>
    <mergeCell ref="G650:H650"/>
    <mergeCell ref="I650:J650"/>
    <mergeCell ref="C645:F645"/>
    <mergeCell ref="G645:H645"/>
    <mergeCell ref="I645:J645"/>
    <mergeCell ref="I642:J642"/>
    <mergeCell ref="G642:H642"/>
    <mergeCell ref="C640:F640"/>
    <mergeCell ref="G640:H640"/>
    <mergeCell ref="A639:B639"/>
    <mergeCell ref="C648:F648"/>
    <mergeCell ref="G648:H648"/>
    <mergeCell ref="I648:J648"/>
    <mergeCell ref="A648:B648"/>
    <mergeCell ref="A649:B649"/>
    <mergeCell ref="A643:B643"/>
    <mergeCell ref="C641:F641"/>
    <mergeCell ref="C643:F643"/>
    <mergeCell ref="G643:H643"/>
    <mergeCell ref="I643:J643"/>
    <mergeCell ref="C644:F644"/>
    <mergeCell ref="G644:H644"/>
    <mergeCell ref="C647:F647"/>
    <mergeCell ref="G647:H647"/>
    <mergeCell ref="C657:F657"/>
    <mergeCell ref="G657:H657"/>
    <mergeCell ref="I657:J657"/>
    <mergeCell ref="C659:F659"/>
    <mergeCell ref="G659:H659"/>
    <mergeCell ref="I659:J659"/>
    <mergeCell ref="C653:F653"/>
    <mergeCell ref="G653:H653"/>
    <mergeCell ref="I653:J653"/>
    <mergeCell ref="A645:B645"/>
    <mergeCell ref="C654:F654"/>
    <mergeCell ref="G654:H654"/>
    <mergeCell ref="I654:J654"/>
    <mergeCell ref="A646:B646"/>
    <mergeCell ref="C655:F655"/>
    <mergeCell ref="G655:H655"/>
    <mergeCell ref="C646:F646"/>
    <mergeCell ref="G646:H646"/>
    <mergeCell ref="I646:J646"/>
    <mergeCell ref="I655:J655"/>
    <mergeCell ref="A647:B647"/>
    <mergeCell ref="A650:B650"/>
    <mergeCell ref="C682:F682"/>
    <mergeCell ref="G682:H682"/>
    <mergeCell ref="I682:J682"/>
    <mergeCell ref="A677:B677"/>
    <mergeCell ref="C675:F675"/>
    <mergeCell ref="G675:H675"/>
    <mergeCell ref="I675:J675"/>
    <mergeCell ref="I667:J667"/>
    <mergeCell ref="C679:F679"/>
    <mergeCell ref="G679:H679"/>
    <mergeCell ref="I679:J679"/>
    <mergeCell ref="C681:F681"/>
    <mergeCell ref="G681:H681"/>
    <mergeCell ref="I681:J681"/>
    <mergeCell ref="C676:F676"/>
    <mergeCell ref="G676:H676"/>
    <mergeCell ref="I676:J676"/>
    <mergeCell ref="C673:F673"/>
    <mergeCell ref="G673:H673"/>
    <mergeCell ref="I673:J673"/>
    <mergeCell ref="A674:B674"/>
    <mergeCell ref="A667:B667"/>
    <mergeCell ref="C670:F670"/>
    <mergeCell ref="G670:H670"/>
    <mergeCell ref="I670:J670"/>
    <mergeCell ref="A679:B679"/>
    <mergeCell ref="A680:B680"/>
    <mergeCell ref="A678:B678"/>
    <mergeCell ref="A673:B673"/>
    <mergeCell ref="A676:B676"/>
    <mergeCell ref="A671:B671"/>
    <mergeCell ref="I671:J671"/>
    <mergeCell ref="I662:J662"/>
    <mergeCell ref="A665:B665"/>
    <mergeCell ref="C651:F651"/>
    <mergeCell ref="G651:H651"/>
    <mergeCell ref="I651:J651"/>
    <mergeCell ref="A652:B652"/>
    <mergeCell ref="C652:F652"/>
    <mergeCell ref="C656:F656"/>
    <mergeCell ref="G656:H656"/>
    <mergeCell ref="I656:J656"/>
    <mergeCell ref="A658:B658"/>
    <mergeCell ref="A655:B655"/>
    <mergeCell ref="G652:H652"/>
    <mergeCell ref="I652:J652"/>
    <mergeCell ref="A653:B653"/>
    <mergeCell ref="C660:F660"/>
    <mergeCell ref="G660:H660"/>
    <mergeCell ref="I660:J660"/>
    <mergeCell ref="A660:B660"/>
    <mergeCell ref="A659:B659"/>
    <mergeCell ref="A666:B666"/>
    <mergeCell ref="C665:F665"/>
    <mergeCell ref="G665:H665"/>
    <mergeCell ref="I665:J665"/>
    <mergeCell ref="C666:F666"/>
    <mergeCell ref="G666:H666"/>
    <mergeCell ref="I666:J666"/>
    <mergeCell ref="C663:F663"/>
    <mergeCell ref="G663:H663"/>
    <mergeCell ref="I663:J663"/>
    <mergeCell ref="C664:F664"/>
    <mergeCell ref="G664:H664"/>
    <mergeCell ref="I664:J664"/>
    <mergeCell ref="C667:F667"/>
    <mergeCell ref="G667:H667"/>
    <mergeCell ref="C669:F669"/>
    <mergeCell ref="C668:F668"/>
    <mergeCell ref="G668:H668"/>
    <mergeCell ref="I668:J668"/>
    <mergeCell ref="I672:J672"/>
    <mergeCell ref="C672:F672"/>
    <mergeCell ref="G672:H672"/>
    <mergeCell ref="G669:H669"/>
    <mergeCell ref="I669:J669"/>
    <mergeCell ref="A661:B661"/>
    <mergeCell ref="G688:H688"/>
    <mergeCell ref="I688:J688"/>
    <mergeCell ref="C685:F685"/>
    <mergeCell ref="G685:H685"/>
    <mergeCell ref="I685:J685"/>
    <mergeCell ref="C686:F686"/>
    <mergeCell ref="G686:H686"/>
    <mergeCell ref="I686:J686"/>
    <mergeCell ref="C683:F683"/>
    <mergeCell ref="G683:H683"/>
    <mergeCell ref="I683:J683"/>
    <mergeCell ref="C684:F684"/>
    <mergeCell ref="G684:H684"/>
    <mergeCell ref="I684:J684"/>
    <mergeCell ref="C680:F680"/>
    <mergeCell ref="G680:H680"/>
    <mergeCell ref="I680:J680"/>
    <mergeCell ref="A668:B668"/>
    <mergeCell ref="C677:F677"/>
    <mergeCell ref="G677:H677"/>
    <mergeCell ref="I677:J677"/>
    <mergeCell ref="A669:B669"/>
    <mergeCell ref="C678:F678"/>
    <mergeCell ref="G678:H678"/>
    <mergeCell ref="I678:J678"/>
    <mergeCell ref="C674:F674"/>
    <mergeCell ref="G674:H674"/>
    <mergeCell ref="I674:J674"/>
    <mergeCell ref="A662:B662"/>
    <mergeCell ref="C671:F671"/>
    <mergeCell ref="G671:H671"/>
    <mergeCell ref="E44:G44"/>
    <mergeCell ref="H44:J44"/>
    <mergeCell ref="F56:G56"/>
    <mergeCell ref="A57:C57"/>
    <mergeCell ref="A672:B672"/>
    <mergeCell ref="D57:E57"/>
    <mergeCell ref="F57:G57"/>
    <mergeCell ref="H57:J57"/>
    <mergeCell ref="A58:C58"/>
    <mergeCell ref="A670:B670"/>
    <mergeCell ref="A663:B663"/>
    <mergeCell ref="C661:F661"/>
    <mergeCell ref="G661:H661"/>
    <mergeCell ref="I661:J661"/>
    <mergeCell ref="A664:B664"/>
    <mergeCell ref="C662:F662"/>
    <mergeCell ref="G662:H662"/>
    <mergeCell ref="A656:B656"/>
    <mergeCell ref="A657:B657"/>
    <mergeCell ref="C658:F658"/>
    <mergeCell ref="G658:H658"/>
    <mergeCell ref="I658:J658"/>
    <mergeCell ref="A169:J169"/>
    <mergeCell ref="B170:J170"/>
    <mergeCell ref="A174:C174"/>
    <mergeCell ref="D174:E174"/>
    <mergeCell ref="A196:D196"/>
    <mergeCell ref="A685:B685"/>
    <mergeCell ref="A686:B686"/>
    <mergeCell ref="C697:F697"/>
    <mergeCell ref="G697:H697"/>
    <mergeCell ref="I697:J697"/>
    <mergeCell ref="A700:B700"/>
    <mergeCell ref="C692:F692"/>
    <mergeCell ref="G692:H692"/>
    <mergeCell ref="I692:J692"/>
    <mergeCell ref="A693:B693"/>
    <mergeCell ref="C698:F698"/>
    <mergeCell ref="C687:F687"/>
    <mergeCell ref="G687:H687"/>
    <mergeCell ref="I687:J687"/>
    <mergeCell ref="A689:B689"/>
    <mergeCell ref="A690:B690"/>
    <mergeCell ref="G691:H691"/>
    <mergeCell ref="I691:J691"/>
    <mergeCell ref="G698:H698"/>
    <mergeCell ref="A699:B699"/>
    <mergeCell ref="C693:F693"/>
    <mergeCell ref="G693:H693"/>
    <mergeCell ref="I693:J693"/>
    <mergeCell ref="A687:B687"/>
    <mergeCell ref="A688:B688"/>
    <mergeCell ref="C689:F689"/>
    <mergeCell ref="G689:H689"/>
    <mergeCell ref="I689:J689"/>
    <mergeCell ref="C690:F690"/>
    <mergeCell ref="G690:H690"/>
    <mergeCell ref="I690:J690"/>
    <mergeCell ref="C688:F688"/>
    <mergeCell ref="A684:B684"/>
    <mergeCell ref="A695:B695"/>
    <mergeCell ref="A696:B696"/>
    <mergeCell ref="A697:B697"/>
    <mergeCell ref="A698:B698"/>
    <mergeCell ref="H58:J58"/>
    <mergeCell ref="D55:E55"/>
    <mergeCell ref="F55:G55"/>
    <mergeCell ref="H55:J55"/>
    <mergeCell ref="A56:C56"/>
    <mergeCell ref="D56:E56"/>
    <mergeCell ref="A37:D37"/>
    <mergeCell ref="A38:D38"/>
    <mergeCell ref="A34:D34"/>
    <mergeCell ref="A35:D35"/>
    <mergeCell ref="E36:G36"/>
    <mergeCell ref="H36:J36"/>
    <mergeCell ref="A40:D40"/>
    <mergeCell ref="A41:D41"/>
    <mergeCell ref="A36:D36"/>
    <mergeCell ref="E41:G41"/>
    <mergeCell ref="H41:J41"/>
    <mergeCell ref="D53:E53"/>
    <mergeCell ref="B48:J48"/>
    <mergeCell ref="D54:E54"/>
    <mergeCell ref="F54:G54"/>
    <mergeCell ref="H54:J54"/>
    <mergeCell ref="A55:C55"/>
    <mergeCell ref="A54:C54"/>
    <mergeCell ref="A39:D39"/>
    <mergeCell ref="E42:G42"/>
    <mergeCell ref="H175:J175"/>
    <mergeCell ref="G183:H183"/>
    <mergeCell ref="I180:J180"/>
    <mergeCell ref="A185:J185"/>
    <mergeCell ref="I181:J181"/>
    <mergeCell ref="I182:J182"/>
    <mergeCell ref="I183:J183"/>
    <mergeCell ref="H210:J210"/>
    <mergeCell ref="E211:G211"/>
    <mergeCell ref="H211:J211"/>
    <mergeCell ref="E209:G209"/>
    <mergeCell ref="H209:J209"/>
    <mergeCell ref="H219:J219"/>
    <mergeCell ref="E316:F316"/>
    <mergeCell ref="A230:D230"/>
    <mergeCell ref="E230:G230"/>
    <mergeCell ref="H230:J230"/>
    <mergeCell ref="A231:D231"/>
    <mergeCell ref="E231:G231"/>
    <mergeCell ref="H231:J231"/>
    <mergeCell ref="A218:D218"/>
    <mergeCell ref="A219:D219"/>
    <mergeCell ref="A214:D214"/>
    <mergeCell ref="A215:D215"/>
    <mergeCell ref="B207:J207"/>
    <mergeCell ref="A209:D209"/>
    <mergeCell ref="A210:D210"/>
    <mergeCell ref="A211:D211"/>
    <mergeCell ref="A212:D212"/>
    <mergeCell ref="A213:D213"/>
    <mergeCell ref="A216:D216"/>
    <mergeCell ref="A217:D217"/>
    <mergeCell ref="E221:G221"/>
    <mergeCell ref="H221:J221"/>
    <mergeCell ref="E218:G218"/>
    <mergeCell ref="H218:J218"/>
    <mergeCell ref="E219:G219"/>
    <mergeCell ref="E220:G220"/>
    <mergeCell ref="H220:J220"/>
    <mergeCell ref="E213:G213"/>
    <mergeCell ref="H213:J213"/>
    <mergeCell ref="A224:D224"/>
    <mergeCell ref="A225:D225"/>
    <mergeCell ref="A226:D226"/>
    <mergeCell ref="A227:D227"/>
    <mergeCell ref="A352:D352"/>
    <mergeCell ref="A292:D292"/>
    <mergeCell ref="E292:G292"/>
    <mergeCell ref="H292:J292"/>
    <mergeCell ref="A293:D293"/>
    <mergeCell ref="A284:C284"/>
    <mergeCell ref="D284:E284"/>
    <mergeCell ref="I284:J284"/>
    <mergeCell ref="E293:G293"/>
    <mergeCell ref="H293:J293"/>
    <mergeCell ref="B305:J305"/>
    <mergeCell ref="C309:F309"/>
    <mergeCell ref="G309:J309"/>
    <mergeCell ref="A315:B315"/>
    <mergeCell ref="A316:B316"/>
    <mergeCell ref="A317:B317"/>
    <mergeCell ref="A318:B318"/>
    <mergeCell ref="A324:B324"/>
    <mergeCell ref="A319:B319"/>
    <mergeCell ref="G322:H322"/>
    <mergeCell ref="C317:D317"/>
    <mergeCell ref="E317:F317"/>
    <mergeCell ref="G317:H317"/>
    <mergeCell ref="I317:J317"/>
    <mergeCell ref="I313:J313"/>
    <mergeCell ref="C310:D310"/>
    <mergeCell ref="E310:F310"/>
    <mergeCell ref="G310:H310"/>
    <mergeCell ref="I310:J310"/>
    <mergeCell ref="C311:D311"/>
    <mergeCell ref="I316:J316"/>
    <mergeCell ref="C316:D316"/>
    <mergeCell ref="D417:D418"/>
    <mergeCell ref="I314:J314"/>
    <mergeCell ref="C315:D315"/>
    <mergeCell ref="E315:F315"/>
    <mergeCell ref="G315:H315"/>
    <mergeCell ref="A364:D364"/>
    <mergeCell ref="E364:G364"/>
    <mergeCell ref="H364:J364"/>
    <mergeCell ref="A365:D365"/>
    <mergeCell ref="A361:D361"/>
    <mergeCell ref="A362:D362"/>
    <mergeCell ref="A323:B323"/>
    <mergeCell ref="A325:B325"/>
    <mergeCell ref="A328:B328"/>
    <mergeCell ref="C320:D320"/>
    <mergeCell ref="E320:F320"/>
    <mergeCell ref="G320:H320"/>
    <mergeCell ref="I320:J320"/>
    <mergeCell ref="A321:B321"/>
    <mergeCell ref="C321:D321"/>
    <mergeCell ref="E321:F321"/>
    <mergeCell ref="G321:H321"/>
    <mergeCell ref="I321:J321"/>
    <mergeCell ref="H354:J354"/>
    <mergeCell ref="A340:B340"/>
    <mergeCell ref="C340:D340"/>
    <mergeCell ref="A339:B339"/>
    <mergeCell ref="A333:B333"/>
    <mergeCell ref="A334:B334"/>
    <mergeCell ref="E355:G355"/>
    <mergeCell ref="A350:D350"/>
    <mergeCell ref="A351:D351"/>
    <mergeCell ref="H485:J485"/>
    <mergeCell ref="A353:D353"/>
    <mergeCell ref="E360:G360"/>
    <mergeCell ref="H360:J360"/>
    <mergeCell ref="A342:B342"/>
    <mergeCell ref="C342:D342"/>
    <mergeCell ref="E342:F342"/>
    <mergeCell ref="G342:H342"/>
    <mergeCell ref="I342:J342"/>
    <mergeCell ref="A439:D439"/>
    <mergeCell ref="A440:D440"/>
    <mergeCell ref="A438:D438"/>
    <mergeCell ref="A415:B416"/>
    <mergeCell ref="H405:J405"/>
    <mergeCell ref="E406:G406"/>
    <mergeCell ref="H416:J416"/>
    <mergeCell ref="A414:J414"/>
    <mergeCell ref="H415:J415"/>
    <mergeCell ref="E420:G420"/>
    <mergeCell ref="H420:J420"/>
    <mergeCell ref="H494:J494"/>
    <mergeCell ref="A492:D492"/>
    <mergeCell ref="A493:D493"/>
    <mergeCell ref="E492:G492"/>
    <mergeCell ref="H492:J492"/>
    <mergeCell ref="E493:G493"/>
    <mergeCell ref="H493:J493"/>
    <mergeCell ref="A489:D489"/>
    <mergeCell ref="A487:D487"/>
    <mergeCell ref="A484:D484"/>
    <mergeCell ref="A485:D485"/>
    <mergeCell ref="E494:G494"/>
    <mergeCell ref="H491:J491"/>
    <mergeCell ref="A488:D488"/>
    <mergeCell ref="E490:G490"/>
    <mergeCell ref="H478:J478"/>
    <mergeCell ref="E479:G479"/>
    <mergeCell ref="A467:C467"/>
    <mergeCell ref="G467:H467"/>
    <mergeCell ref="I467:J467"/>
    <mergeCell ref="A468:C468"/>
    <mergeCell ref="H476:J476"/>
    <mergeCell ref="E477:G477"/>
    <mergeCell ref="H477:J477"/>
    <mergeCell ref="A476:D476"/>
    <mergeCell ref="A464:C464"/>
    <mergeCell ref="E506:G506"/>
    <mergeCell ref="H506:J506"/>
    <mergeCell ref="H501:J501"/>
    <mergeCell ref="A541:D541"/>
    <mergeCell ref="E541:G541"/>
    <mergeCell ref="A538:D538"/>
    <mergeCell ref="A497:A498"/>
    <mergeCell ref="B497:J498"/>
    <mergeCell ref="H539:J539"/>
    <mergeCell ref="E535:G535"/>
    <mergeCell ref="E534:G534"/>
    <mergeCell ref="H534:J534"/>
    <mergeCell ref="A539:D539"/>
    <mergeCell ref="E538:G538"/>
    <mergeCell ref="H538:J538"/>
    <mergeCell ref="E539:G539"/>
    <mergeCell ref="A536:D536"/>
    <mergeCell ref="A537:D537"/>
    <mergeCell ref="E536:G536"/>
    <mergeCell ref="H536:J536"/>
    <mergeCell ref="E537:G537"/>
    <mergeCell ref="H537:J537"/>
    <mergeCell ref="A534:D534"/>
    <mergeCell ref="E502:G502"/>
    <mergeCell ref="A535:D535"/>
    <mergeCell ref="A540:D540"/>
    <mergeCell ref="A511:D511"/>
    <mergeCell ref="E540:G540"/>
    <mergeCell ref="H540:J540"/>
    <mergeCell ref="H541:J541"/>
    <mergeCell ref="H505:J505"/>
    <mergeCell ref="E503:G503"/>
    <mergeCell ref="A577:D577"/>
    <mergeCell ref="G577:H577"/>
    <mergeCell ref="I577:J577"/>
    <mergeCell ref="A578:D578"/>
    <mergeCell ref="E573:F573"/>
    <mergeCell ref="E574:F574"/>
    <mergeCell ref="E575:F575"/>
    <mergeCell ref="E577:F577"/>
    <mergeCell ref="E576:F576"/>
    <mergeCell ref="H535:J535"/>
    <mergeCell ref="E525:G525"/>
    <mergeCell ref="H525:J525"/>
    <mergeCell ref="A526:D526"/>
    <mergeCell ref="E526:G526"/>
    <mergeCell ref="H526:J526"/>
    <mergeCell ref="A527:D527"/>
    <mergeCell ref="A564:D564"/>
    <mergeCell ref="A571:D571"/>
    <mergeCell ref="E565:F565"/>
    <mergeCell ref="G571:H571"/>
    <mergeCell ref="B560:J560"/>
    <mergeCell ref="B545:J545"/>
    <mergeCell ref="A546:B546"/>
    <mergeCell ref="B543:J543"/>
    <mergeCell ref="I570:J570"/>
    <mergeCell ref="E570:F570"/>
    <mergeCell ref="E571:F571"/>
    <mergeCell ref="E572:F572"/>
    <mergeCell ref="I575:J575"/>
    <mergeCell ref="E568:F568"/>
    <mergeCell ref="G574:H574"/>
    <mergeCell ref="I574:J574"/>
    <mergeCell ref="D604:E604"/>
    <mergeCell ref="I604:J604"/>
    <mergeCell ref="A608:C608"/>
    <mergeCell ref="A609:C609"/>
    <mergeCell ref="D605:E605"/>
    <mergeCell ref="I605:J605"/>
    <mergeCell ref="A606:C606"/>
    <mergeCell ref="A607:C607"/>
    <mergeCell ref="A604:C604"/>
    <mergeCell ref="A605:C605"/>
    <mergeCell ref="D608:E608"/>
    <mergeCell ref="I608:J608"/>
    <mergeCell ref="D609:E609"/>
    <mergeCell ref="I609:J609"/>
    <mergeCell ref="D606:E606"/>
    <mergeCell ref="B582:J582"/>
    <mergeCell ref="I597:J597"/>
    <mergeCell ref="D598:E598"/>
    <mergeCell ref="I598:J598"/>
    <mergeCell ref="A588:C588"/>
    <mergeCell ref="A589:C589"/>
    <mergeCell ref="D607:E607"/>
    <mergeCell ref="A586:C586"/>
    <mergeCell ref="A596:C596"/>
    <mergeCell ref="D588:E588"/>
    <mergeCell ref="I588:J588"/>
    <mergeCell ref="A708:B708"/>
    <mergeCell ref="C708:F708"/>
    <mergeCell ref="G708:H708"/>
    <mergeCell ref="I708:J708"/>
    <mergeCell ref="A705:B705"/>
    <mergeCell ref="C705:F705"/>
    <mergeCell ref="G705:H705"/>
    <mergeCell ref="I705:J705"/>
    <mergeCell ref="A706:B706"/>
    <mergeCell ref="C706:F706"/>
    <mergeCell ref="G706:H706"/>
    <mergeCell ref="I706:J706"/>
    <mergeCell ref="A703:B703"/>
    <mergeCell ref="C703:F703"/>
    <mergeCell ref="G703:H703"/>
    <mergeCell ref="I703:J703"/>
    <mergeCell ref="A704:B704"/>
    <mergeCell ref="C704:F704"/>
    <mergeCell ref="G704:H704"/>
    <mergeCell ref="I704:J704"/>
    <mergeCell ref="A707:B707"/>
    <mergeCell ref="C707:F707"/>
    <mergeCell ref="G707:H707"/>
    <mergeCell ref="I707:J707"/>
    <mergeCell ref="C701:F701"/>
    <mergeCell ref="G701:H701"/>
    <mergeCell ref="I701:J701"/>
    <mergeCell ref="A701:B701"/>
    <mergeCell ref="C699:F699"/>
    <mergeCell ref="G699:H699"/>
    <mergeCell ref="I699:J699"/>
    <mergeCell ref="G694:H694"/>
    <mergeCell ref="I694:J694"/>
    <mergeCell ref="C694:F694"/>
    <mergeCell ref="A702:B702"/>
    <mergeCell ref="C702:F702"/>
    <mergeCell ref="G702:H702"/>
    <mergeCell ref="I702:J702"/>
    <mergeCell ref="A694:B694"/>
    <mergeCell ref="A691:B691"/>
    <mergeCell ref="A692:B692"/>
    <mergeCell ref="C691:F691"/>
    <mergeCell ref="I698:J698"/>
    <mergeCell ref="I696:J696"/>
    <mergeCell ref="C695:F695"/>
    <mergeCell ref="G695:H695"/>
    <mergeCell ref="I695:J695"/>
    <mergeCell ref="C696:F696"/>
    <mergeCell ref="G696:H696"/>
    <mergeCell ref="C700:F700"/>
    <mergeCell ref="G700:H700"/>
    <mergeCell ref="I700:J700"/>
    <mergeCell ref="A287:C287"/>
    <mergeCell ref="B290:J290"/>
    <mergeCell ref="A286:C286"/>
    <mergeCell ref="D286:E286"/>
    <mergeCell ref="H298:J298"/>
    <mergeCell ref="A288:C288"/>
    <mergeCell ref="D288:E288"/>
    <mergeCell ref="I288:J288"/>
    <mergeCell ref="A322:B322"/>
    <mergeCell ref="A308:B308"/>
    <mergeCell ref="A311:B311"/>
    <mergeCell ref="A681:B681"/>
    <mergeCell ref="A682:B682"/>
    <mergeCell ref="A683:B683"/>
    <mergeCell ref="A675:B675"/>
    <mergeCell ref="E578:F578"/>
    <mergeCell ref="A576:D576"/>
    <mergeCell ref="E569:F569"/>
    <mergeCell ref="G575:H575"/>
    <mergeCell ref="I286:J286"/>
    <mergeCell ref="G319:H319"/>
    <mergeCell ref="I319:J319"/>
    <mergeCell ref="A320:B320"/>
    <mergeCell ref="A312:B312"/>
    <mergeCell ref="A313:B313"/>
    <mergeCell ref="I322:J322"/>
    <mergeCell ref="C318:D318"/>
    <mergeCell ref="E318:F318"/>
    <mergeCell ref="G318:H318"/>
    <mergeCell ref="A298:D298"/>
    <mergeCell ref="E298:G298"/>
    <mergeCell ref="I568:J568"/>
    <mergeCell ref="A307:J307"/>
    <mergeCell ref="A327:J327"/>
    <mergeCell ref="A303:D303"/>
    <mergeCell ref="E303:G303"/>
    <mergeCell ref="H303:J303"/>
    <mergeCell ref="A442:D442"/>
    <mergeCell ref="A443:D443"/>
    <mergeCell ref="A444:D444"/>
    <mergeCell ref="A445:D445"/>
    <mergeCell ref="E488:G488"/>
    <mergeCell ref="H488:J488"/>
    <mergeCell ref="E489:G489"/>
    <mergeCell ref="H489:J489"/>
    <mergeCell ref="A465:C465"/>
    <mergeCell ref="G465:H465"/>
    <mergeCell ref="I465:J465"/>
    <mergeCell ref="A466:C466"/>
    <mergeCell ref="A483:D483"/>
    <mergeCell ref="E483:G483"/>
    <mergeCell ref="H483:J483"/>
    <mergeCell ref="G469:H469"/>
    <mergeCell ref="I469:J469"/>
    <mergeCell ref="A470:C470"/>
    <mergeCell ref="A453:B453"/>
    <mergeCell ref="A454:B454"/>
    <mergeCell ref="A455:B455"/>
    <mergeCell ref="A456:B456"/>
    <mergeCell ref="G462:H462"/>
    <mergeCell ref="I462:J462"/>
    <mergeCell ref="A480:D480"/>
    <mergeCell ref="A481:D481"/>
    <mergeCell ref="E485:G485"/>
    <mergeCell ref="A299:D299"/>
    <mergeCell ref="A300:D300"/>
    <mergeCell ref="A301:D301"/>
    <mergeCell ref="A302:D302"/>
    <mergeCell ref="E299:G299"/>
    <mergeCell ref="A569:D569"/>
    <mergeCell ref="H529:J529"/>
    <mergeCell ref="B559:J559"/>
    <mergeCell ref="A281:C281"/>
    <mergeCell ref="A271:C271"/>
    <mergeCell ref="A250:B250"/>
    <mergeCell ref="I271:J271"/>
    <mergeCell ref="A272:C272"/>
    <mergeCell ref="D272:E272"/>
    <mergeCell ref="I272:J272"/>
    <mergeCell ref="D274:E274"/>
    <mergeCell ref="I274:J274"/>
    <mergeCell ref="A251:G251"/>
    <mergeCell ref="A254:G254"/>
    <mergeCell ref="A255:G255"/>
    <mergeCell ref="H255:J255"/>
    <mergeCell ref="A256:G256"/>
    <mergeCell ref="D282:E282"/>
    <mergeCell ref="A297:D297"/>
    <mergeCell ref="E297:G297"/>
    <mergeCell ref="H297:J297"/>
    <mergeCell ref="I282:J282"/>
    <mergeCell ref="A283:C283"/>
    <mergeCell ref="D283:E283"/>
    <mergeCell ref="I283:J283"/>
    <mergeCell ref="A253:G253"/>
    <mergeCell ref="D266:E266"/>
    <mergeCell ref="E300:G300"/>
    <mergeCell ref="E301:G301"/>
    <mergeCell ref="E302:G302"/>
    <mergeCell ref="H299:J299"/>
    <mergeCell ref="H300:J300"/>
    <mergeCell ref="H301:J301"/>
    <mergeCell ref="H302:J302"/>
    <mergeCell ref="C319:D319"/>
    <mergeCell ref="A314:B314"/>
    <mergeCell ref="E319:F319"/>
    <mergeCell ref="A232:D232"/>
    <mergeCell ref="E232:G232"/>
    <mergeCell ref="H232:J232"/>
    <mergeCell ref="A233:D233"/>
    <mergeCell ref="E233:G233"/>
    <mergeCell ref="H233:J233"/>
    <mergeCell ref="D287:E287"/>
    <mergeCell ref="I287:J287"/>
    <mergeCell ref="A273:C273"/>
    <mergeCell ref="A274:C274"/>
    <mergeCell ref="A275:C275"/>
    <mergeCell ref="A277:B277"/>
    <mergeCell ref="A278:C279"/>
    <mergeCell ref="D278:J278"/>
    <mergeCell ref="D281:E281"/>
    <mergeCell ref="I281:J281"/>
    <mergeCell ref="D279:E279"/>
    <mergeCell ref="D280:E280"/>
    <mergeCell ref="I280:J280"/>
    <mergeCell ref="D268:E268"/>
    <mergeCell ref="I268:J268"/>
    <mergeCell ref="A280:C280"/>
  </mergeCells>
  <dataValidations count="7">
    <dataValidation type="custom" allowBlank="1" showInputMessage="1" showErrorMessage="1" errorTitle="UPOZORNENNIE" error="Pokúšate sa zmeniť bunku, ktorá obsahuje automatický výpočet. Najskôr vyplňte údaje za bezprostredne predchádzajúce obdobie." sqref="FN80:FT80 PJ80:PP80 ZF80:ZL80 AJB80:AJH80 ASX80:ATD80 BCT80:BCZ80 BMP80:BMV80 BWL80:BWR80 CGH80:CGN80 CQD80:CQJ80 CZZ80:DAF80 DJV80:DKB80 DTR80:DTX80 EDN80:EDT80 ENJ80:ENP80 EXF80:EXL80 FHB80:FHH80 FQX80:FRD80 GAT80:GAZ80 GKP80:GKV80 GUL80:GUR80 HEH80:HEN80 HOD80:HOJ80 HXZ80:HYF80 IHV80:IIB80 IRR80:IRX80 JBN80:JBT80 JLJ80:JLP80 JVF80:JVL80 KFB80:KFH80 KOX80:KPD80 KYT80:KYZ80 LIP80:LIV80 LSL80:LSR80 MCH80:MCN80 MMD80:MMJ80 MVZ80:MWF80 NFV80:NGB80 NPR80:NPX80 NZN80:NZT80 OJJ80:OJP80 OTF80:OTL80 PDB80:PDH80 PMX80:PND80 PWT80:PWZ80 QGP80:QGV80 QQL80:QQR80 RAH80:RAN80 RKD80:RKJ80 RTZ80:RUF80 SDV80:SEB80 SNR80:SNX80 SXN80:SXT80 THJ80:THP80 TRF80:TRL80 UBB80:UBH80 UKX80:ULD80 UUT80:UUZ80 VEP80:VEV80 VOL80:VOR80 VYH80:VYN80 WID80:WIJ80 FN86:FT86 PJ86:PP86 ZF86:ZL86 AJB86:AJH86 ASX86:ATD86 BCT86:BCZ86 BMP86:BMV86 BWL86:BWR86 CGH86:CGN86 CQD86:CQJ86 CZZ86:DAF86 DJV86:DKB86 DTR86:DTX86 EDN86:EDT86 ENJ86:ENP86 EXF86:EXL86 FHB86:FHH86 FQX86:FRD86 GAT86:GAZ86 GKP86:GKV86 GUL86:GUR86 HEH86:HEN86 HOD86:HOJ86 HXZ86:HYF86 IHV86:IIB86 IRR86:IRX86 JBN86:JBT86 JLJ86:JLP86 JVF86:JVL86 KFB86:KFH86 KOX86:KPD86 KYT86:KYZ86 LIP86:LIV86 LSL86:LSR86 MCH86:MCN86 MMD86:MMJ86 MVZ86:MWF86 NFV86:NGB86 NPR86:NPX86 NZN86:NZT86 OJJ86:OJP86 OTF86:OTL86 PDB86:PDH86 PMX86:PND86 PWT86:PWZ86 QGP86:QGV86 QQL86:QQR86 RAH86:RAN86 RKD86:RKJ86 RTZ86:RUF86 SDV86:SEB86 SNR86:SNX86 SXN86:SXT86 THJ86:THP86 TRF86:TRL86 UBB86:UBH86 UKX86:ULD86 UUT86:UUZ86 VEP86:VEV86 VOL86:VOR86 VYH86:VYN86 WID86:WIJ86 FN74:FT74 PJ74:PP74 ZF74:ZL74 AJB74:AJH74 ASX74:ATD74 BCT74:BCZ74 BMP74:BMV74 BWL74:BWR74 CGH74:CGN74 CQD74:CQJ74 CZZ74:DAF74 DJV74:DKB74 DTR74:DTX74 EDN74:EDT74 ENJ74:ENP74 EXF74:EXL74 FHB74:FHH74 FQX74:FRD74 GAT74:GAZ74 GKP74:GKV74 GUL74:GUR74 HEH74:HEN74 HOD74:HOJ74 HXZ74:HYF74 IHV74:IIB74 IRR74:IRX74 JBN74:JBT74 JLJ74:JLP74 JVF74:JVL74 KFB74:KFH74 KOX74:KPD74 KYT74:KYZ74 LIP74:LIV74 LSL74:LSR74 MCH74:MCN74 MMD74:MMJ74 MVZ74:MWF74 NFV74:NGB74 NPR74:NPX74 NZN74:NZT74 OJJ74:OJP74 OTF74:OTL74 PDB74:PDH74 PMX74:PND74 PWT74:PWZ74 QGP74:QGV74 QQL74:QQR74 RAH74:RAN74 RKD74:RKJ74 RTZ74:RUF74 SDV74:SEB74 SNR74:SNX74 SXN74:SXT74 THJ74:THP74 TRF74:TRL74 UBB74:UBH74 UKX74:ULD74 UUT74:UUZ74 VEP74:VEV74 VOL74:VOR74 VYH74:VYN74 WID74:WIJ74 FM128:FT128 PI128:PP128 ZE128:ZL128 AJA128:AJH128 ASW128:ATD128 BCS128:BCZ128 BMO128:BMV128 BWK128:BWR128 CGG128:CGN128 CQC128:CQJ128 CZY128:DAF128 DJU128:DKB128 DTQ128:DTX128 EDM128:EDT128 ENI128:ENP128 EXE128:EXL128 FHA128:FHH128 FQW128:FRD128 GAS128:GAZ128 GKO128:GKV128 GUK128:GUR128 HEG128:HEN128 HOC128:HOJ128 HXY128:HYF128 IHU128:IIB128 IRQ128:IRX128 JBM128:JBT128 JLI128:JLP128 JVE128:JVL128 KFA128:KFH128 KOW128:KPD128 KYS128:KYZ128 LIO128:LIV128 LSK128:LSR128 MCG128:MCN128 MMC128:MMJ128 MVY128:MWF128 NFU128:NGB128 NPQ128:NPX128 NZM128:NZT128 OJI128:OJP128 OTE128:OTL128 PDA128:PDH128 PMW128:PND128 PWS128:PWZ128 QGO128:QGV128 QQK128:QQR128 RAG128:RAN128 RKC128:RKJ128 RTY128:RUF128 SDU128:SEB128 SNQ128:SNX128 SXM128:SXT128 THI128:THP128 TRE128:TRL128 UBA128:UBH128 UKW128:ULD128 UUS128:UUZ128 VEO128:VEV128 VOK128:VOR128 VYG128:VYN128 WIC128:WIJ128 FM134:FT134 PI134:PP134 ZE134:ZL134 AJA134:AJH134 ASW134:ATD134 BCS134:BCZ134 BMO134:BMV134 BWK134:BWR134 CGG134:CGN134 CQC134:CQJ134 CZY134:DAF134 DJU134:DKB134 DTQ134:DTX134 EDM134:EDT134 ENI134:ENP134 EXE134:EXL134 FHA134:FHH134 FQW134:FRD134 GAS134:GAZ134 GKO134:GKV134 GUK134:GUR134 HEG134:HEN134 HOC134:HOJ134 HXY134:HYF134 IHU134:IIB134 IRQ134:IRX134 JBM134:JBT134 JLI134:JLP134 JVE134:JVL134 KFA134:KFH134 KOW134:KPD134 KYS134:KYZ134 LIO134:LIV134 LSK134:LSR134 MCG134:MCN134 MMC134:MMJ134 MVY134:MWF134 NFU134:NGB134 NPQ134:NPX134 NZM134:NZT134 OJI134:OJP134 OTE134:OTL134 PDA134:PDH134 PMW134:PND134 PWS134:PWZ134 QGO134:QGV134 QQK134:QQR134 RAG134:RAN134 RKC134:RKJ134 RTY134:RUF134 SDU134:SEB134 SNQ134:SNX134 SXM134:SXT134 THI134:THP134 TRE134:TRL134 UBA134:UBH134 UKW134:ULD134 UUS134:UUZ134 VEO134:VEV134 VOK134:VOR134 VYG134:VYN134 WIC134:WIJ134 FM140:FT140 PI140:PP140 ZE140:ZL140 AJA140:AJH140 ASW140:ATD140 BCS140:BCZ140 BMO140:BMV140 BWK140:BWR140 CGG140:CGN140 CQC140:CQJ140 CZY140:DAF140 DJU140:DKB140 DTQ140:DTX140 EDM140:EDT140 ENI140:ENP140 EXE140:EXL140 FHA140:FHH140 FQW140:FRD140 GAS140:GAZ140 GKO140:GKV140 GUK140:GUR140 HEG140:HEN140 HOC140:HOJ140 HXY140:HYF140 IHU140:IIB140 IRQ140:IRX140 JBM140:JBT140 JLI140:JLP140 JVE140:JVL140 KFA140:KFH140 KOW140:KPD140 KYS140:KYZ140 LIO140:LIV140 LSK140:LSR140 MCG140:MCN140 MMC140:MMJ140 MVY140:MWF140 NFU140:NGB140 NPQ140:NPX140 NZM140:NZT140 OJI140:OJP140 OTE140:OTL140 PDA140:PDH140 PMW140:PND140 PWS140:PWZ140 QGO140:QGV140 QQK140:QQR140 RAG140:RAN140 RKC140:RKJ140 RTY140:RUF140 SDU140:SEB140 SNQ140:SNX140 SXM140:SXT140 THI140:THP140 TRE140:TRL140 UBA140:UBH140 UKW140:ULD140 UUS140:UUZ140 VEO140:VEV140 VOK140:VOR140 VYG140:VYN140 WIC140:WIJ140 B135:I135 B129:I129 B123:I123 C69:I69 C81:I81 C75:I75">
      <formula1>"xy1"</formula1>
    </dataValidation>
    <dataValidation type="custom" allowBlank="1" showInputMessage="1" showErrorMessage="1" errorTitle="UPOZORNENIE" error="Pokúšate sa zmeniť bunku s automatickým výpočtom" sqref="FU74:FU77 PQ74:PQ77 ZM74:ZM77 AJI74:AJI77 ATE74:ATE77 BDA74:BDA77 BMW74:BMW77 BWS74:BWS77 CGO74:CGO77 CQK74:CQK77 DAG74:DAG77 DKC74:DKC77 DTY74:DTY77 EDU74:EDU77 ENQ74:ENQ77 EXM74:EXM77 FHI74:FHI77 FRE74:FRE77 GBA74:GBA77 GKW74:GKW77 GUS74:GUS77 HEO74:HEO77 HOK74:HOK77 HYG74:HYG77 IIC74:IIC77 IRY74:IRY77 JBU74:JBU77 JLQ74:JLQ77 JVM74:JVM77 KFI74:KFI77 KPE74:KPE77 KZA74:KZA77 LIW74:LIW77 LSS74:LSS77 MCO74:MCO77 MMK74:MMK77 MWG74:MWG77 NGC74:NGC77 NPY74:NPY77 NZU74:NZU77 OJQ74:OJQ77 OTM74:OTM77 PDI74:PDI77 PNE74:PNE77 PXA74:PXA77 QGW74:QGW77 QQS74:QQS77 RAO74:RAO77 RKK74:RKK77 RUG74:RUG77 SEC74:SEC77 SNY74:SNY77 SXU74:SXU77 THQ74:THQ77 TRM74:TRM77 UBI74:UBI77 ULE74:ULE77 UVA74:UVA77 VEW74:VEW77 VOS74:VOS77 VYO74:VYO77 WIK74:WIK77 FU80:FU84 PQ80:PQ84 ZM80:ZM84 AJI80:AJI84 ATE80:ATE84 BDA80:BDA84 BMW80:BMW84 BWS80:BWS84 CGO80:CGO84 CQK80:CQK84 DAG80:DAG84 DKC80:DKC84 DTY80:DTY84 EDU80:EDU84 ENQ80:ENQ84 EXM80:EXM84 FHI80:FHI84 FRE80:FRE84 GBA80:GBA84 GKW80:GKW84 GUS80:GUS84 HEO80:HEO84 HOK80:HOK84 HYG80:HYG84 IIC80:IIC84 IRY80:IRY84 JBU80:JBU84 JLQ80:JLQ84 JVM80:JVM84 KFI80:KFI84 KPE80:KPE84 KZA80:KZA84 LIW80:LIW84 LSS80:LSS84 MCO80:MCO84 MMK80:MMK84 MWG80:MWG84 NGC80:NGC84 NPY80:NPY84 NZU80:NZU84 OJQ80:OJQ84 OTM80:OTM84 PDI80:PDI84 PNE80:PNE84 PXA80:PXA84 QGW80:QGW84 QQS80:QQS84 RAO80:RAO84 RKK80:RKK84 RUG80:RUG84 SEC80:SEC84 SNY80:SNY84 SXU80:SXU84 THQ80:THQ84 TRM80:TRM84 UBI80:UBI84 ULE80:ULE84 UVA80:UVA84 VEW80:VEW84 VOS80:VOS84 VYO80:VYO84 WIK80:WIK84 FU86:FU89 PQ86:PQ89 ZM86:ZM89 AJI86:AJI89 ATE86:ATE89 BDA86:BDA89 BMW86:BMW89 BWS86:BWS89 CGO86:CGO89 CQK86:CQK89 DAG86:DAG89 DKC86:DKC89 DTY86:DTY89 EDU86:EDU89 ENQ86:ENQ89 EXM86:EXM89 FHI86:FHI89 FRE86:FRE89 GBA86:GBA89 GKW86:GKW89 GUS86:GUS89 HEO86:HEO89 HOK86:HOK89 HYG86:HYG89 IIC86:IIC89 IRY86:IRY89 JBU86:JBU89 JLQ86:JLQ89 JVM86:JVM89 KFI86:KFI89 KPE86:KPE89 KZA86:KZA89 LIW86:LIW89 LSS86:LSS89 MCO86:MCO89 MMK86:MMK89 MWG86:MWG89 NGC86:NGC89 NPY86:NPY89 NZU86:NZU89 OJQ86:OJQ89 OTM86:OTM89 PDI86:PDI89 PNE86:PNE89 PXA86:PXA89 QGW86:QGW89 QQS86:QQS89 RAO86:RAO89 RKK86:RKK89 RUG86:RUG89 SEC86:SEC89 SNY86:SNY89 SXU86:SXU89 THQ86:THQ89 TRM86:TRM89 UBI86:UBI89 ULE86:ULE89 UVA86:UVA89 VEW86:VEW89 VOS86:VOS89 VYO86:VYO89 WIK86:WIK89 FN78:FU78 PJ78:PQ78 ZF78:ZM78 AJB78:AJI78 ASX78:ATE78 BCT78:BDA78 BMP78:BMW78 BWL78:BWS78 CGH78:CGO78 CQD78:CQK78 CZZ78:DAG78 DJV78:DKC78 DTR78:DTY78 EDN78:EDU78 ENJ78:ENQ78 EXF78:EXM78 FHB78:FHI78 FQX78:FRE78 GAT78:GBA78 GKP78:GKW78 GUL78:GUS78 HEH78:HEO78 HOD78:HOK78 HXZ78:HYG78 IHV78:IIC78 IRR78:IRY78 JBN78:JBU78 JLJ78:JLQ78 JVF78:JVM78 KFB78:KFI78 KOX78:KPE78 KYT78:KZA78 LIP78:LIW78 LSL78:LSS78 MCH78:MCO78 MMD78:MMK78 MVZ78:MWG78 NFV78:NGC78 NPR78:NPY78 NZN78:NZU78 OJJ78:OJQ78 OTF78:OTM78 PDB78:PDI78 PMX78:PNE78 PWT78:PXA78 QGP78:QGW78 QQL78:QQS78 RAH78:RAO78 RKD78:RKK78 RTZ78:RUG78 SDV78:SEC78 SNR78:SNY78 SXN78:SXU78 THJ78:THQ78 TRF78:TRM78 UBB78:UBI78 UKX78:ULE78 UUT78:UVA78 VEP78:VEW78 VOL78:VOS78 VYH78:VYO78 WID78:WIK78 FU140:FU143 PQ140:PQ143 ZM140:ZM143 AJI140:AJI143 ATE140:ATE143 BDA140:BDA143 BMW140:BMW143 BWS140:BWS143 CGO140:CGO143 CQK140:CQK143 DAG140:DAG143 DKC140:DKC143 DTY140:DTY143 EDU140:EDU143 ENQ140:ENQ143 EXM140:EXM143 FHI140:FHI143 FRE140:FRE143 GBA140:GBA143 GKW140:GKW143 GUS140:GUS143 HEO140:HEO143 HOK140:HOK143 HYG140:HYG143 IIC140:IIC143 IRY140:IRY143 JBU140:JBU143 JLQ140:JLQ143 JVM140:JVM143 KFI140:KFI143 KPE140:KPE143 KZA140:KZA143 LIW140:LIW143 LSS140:LSS143 MCO140:MCO143 MMK140:MMK143 MWG140:MWG143 NGC140:NGC143 NPY140:NPY143 NZU140:NZU143 OJQ140:OJQ143 OTM140:OTM143 PDI140:PDI143 PNE140:PNE143 PXA140:PXA143 QGW140:QGW143 QQS140:QQS143 RAO140:RAO143 RKK140:RKK143 RUG140:RUG143 SEC140:SEC143 SNY140:SNY143 SXU140:SXU143 THQ140:THQ143 TRM140:TRM143 UBI140:UBI143 ULE140:ULE143 UVA140:UVA143 VEW140:VEW143 VOS140:VOS143 VYO140:VYO143 WIK140:WIK143 FU134:FU138 PQ134:PQ138 ZM134:ZM138 AJI134:AJI138 ATE134:ATE138 BDA134:BDA138 BMW134:BMW138 BWS134:BWS138 CGO134:CGO138 CQK134:CQK138 DAG134:DAG138 DKC134:DKC138 DTY134:DTY138 EDU134:EDU138 ENQ134:ENQ138 EXM134:EXM138 FHI134:FHI138 FRE134:FRE138 GBA134:GBA138 GKW134:GKW138 GUS134:GUS138 HEO134:HEO138 HOK134:HOK138 HYG134:HYG138 IIC134:IIC138 IRY134:IRY138 JBU134:JBU138 JLQ134:JLQ138 JVM134:JVM138 KFI134:KFI138 KPE134:KPE138 KZA134:KZA138 LIW134:LIW138 LSS134:LSS138 MCO134:MCO138 MMK134:MMK138 MWG134:MWG138 NGC134:NGC138 NPY134:NPY138 NZU134:NZU138 OJQ134:OJQ138 OTM134:OTM138 PDI134:PDI138 PNE134:PNE138 PXA134:PXA138 QGW134:QGW138 QQS134:QQS138 RAO134:RAO138 RKK134:RKK138 RUG134:RUG138 SEC134:SEC138 SNY134:SNY138 SXU134:SXU138 THQ134:THQ138 TRM134:TRM138 UBI134:UBI138 ULE134:ULE138 UVA134:UVA138 VEW134:VEW138 VOS134:VOS138 VYO134:VYO138 WIK134:WIK138 FU128:FU132 PQ128:PQ132 ZM128:ZM132 AJI128:AJI132 ATE128:ATE132 BDA128:BDA132 BMW128:BMW132 BWS128:BWS132 CGO128:CGO132 CQK128:CQK132 DAG128:DAG132 DKC128:DKC132 DTY128:DTY132 EDU128:EDU132 ENQ128:ENQ132 EXM128:EXM132 FHI128:FHI132 FRE128:FRE132 GBA128:GBA132 GKW128:GKW132 GUS128:GUS132 HEO128:HEO132 HOK128:HOK132 HYG128:HYG132 IIC128:IIC132 IRY128:IRY132 JBU128:JBU132 JLQ128:JLQ132 JVM128:JVM132 KFI128:KFI132 KPE128:KPE132 KZA128:KZA132 LIW128:LIW132 LSS128:LSS132 MCO128:MCO132 MMK128:MMK132 MWG128:MWG132 NGC128:NGC132 NPY128:NPY132 NZU128:NZU132 OJQ128:OJQ132 OTM128:OTM132 PDI128:PDI132 PNE128:PNE132 PXA128:PXA132 QGW128:QGW132 QQS128:QQS132 RAO128:RAO132 RKK128:RKK132 RUG128:RUG132 SEC128:SEC132 SNY128:SNY132 SXU128:SXU132 THQ128:THQ132 TRM128:TRM132 UBI128:UBI132 ULE128:ULE132 UVA128:UVA132 VEW128:VEW132 VOS128:VOS132 VYO128:VYO132 WIK128:WIK132 FU166:FU168 PQ166:PQ168 ZM166:ZM168 AJI166:AJI168 ATE166:ATE168 BDA166:BDA168 BMW166:BMW168 BWS166:BWS168 CGO166:CGO168 CQK166:CQK168 DAG166:DAG168 DKC166:DKC168 DTY166:DTY168 EDU166:EDU168 ENQ166:ENQ168 EXM166:EXM168 FHI166:FHI168 FRE166:FRE168 GBA166:GBA168 GKW166:GKW168 GUS166:GUS168 HEO166:HEO168 HOK166:HOK168 HYG166:HYG168 IIC166:IIC168 IRY166:IRY168 JBU166:JBU168 JLQ166:JLQ168 JVM166:JVM168 KFI166:KFI168 KPE166:KPE168 KZA166:KZA168 LIW166:LIW168 LSS166:LSS168 MCO166:MCO168 MMK166:MMK168 MWG166:MWG168 NGC166:NGC168 NPY166:NPY168 NZU166:NZU168 OJQ166:OJQ168 OTM166:OTM168 PDI166:PDI168 PNE166:PNE168 PXA166:PXA168 QGW166:QGW168 QQS166:QQS168 RAO166:RAO168 RKK166:RKK168 RUG166:RUG168 SEC166:SEC168 SNY166:SNY168 SXU166:SXU168 THQ166:THQ168 TRM166:TRM168 UBI166:UBI168 ULE166:ULE168 UVA166:UVA168 VEW166:VEW168 VOS166:VOS168 VYO166:VYO168 WIK166:WIK168 FM132:FT132 PI132:PP132 ZE132:ZL132 AJA132:AJH132 ASW132:ATD132 BCS132:BCZ132 BMO132:BMV132 BWK132:BWR132 CGG132:CGN132 CQC132:CQJ132 CZY132:DAF132 DJU132:DKB132 DTQ132:DTX132 EDM132:EDT132 ENI132:ENP132 EXE132:EXL132 FHA132:FHH132 FQW132:FRD132 GAS132:GAZ132 GKO132:GKV132 GUK132:GUR132 HEG132:HEN132 HOC132:HOJ132 HXY132:HYF132 IHU132:IIB132 IRQ132:IRX132 JBM132:JBT132 JLI132:JLP132 JVE132:JVL132 KFA132:KFH132 KOW132:KPD132 KYS132:KYZ132 LIO132:LIV132 LSK132:LSR132 MCG132:MCN132 MMC132:MMJ132 MVY132:MWF132 NFU132:NGB132 NPQ132:NPX132 NZM132:NZT132 OJI132:OJP132 OTE132:OTL132 PDA132:PDH132 PMW132:PND132 PWS132:PWZ132 QGO132:QGV132 QQK132:QQR132 RAG132:RAN132 RKC132:RKJ132 RTY132:RUF132 SDU132:SEB132 SNQ132:SNX132 SXM132:SXT132 THI132:THP132 TRE132:TRL132 UBA132:UBH132 UKW132:ULD132 UUS132:UUZ132 VEO132:VEV132 VOK132:VOR132 VYG132:VYN132 WIC132:WIJ132 FU160:FU164 PQ160:PQ164 ZM160:ZM164 AJI160:AJI164 ATE160:ATE164 BDA160:BDA164 BMW160:BMW164 BWS160:BWS164 CGO160:CGO164 CQK160:CQK164 DAG160:DAG164 DKC160:DKC164 DTY160:DTY164 EDU160:EDU164 ENQ160:ENQ164 EXM160:EXM164 FHI160:FHI164 FRE160:FRE164 GBA160:GBA164 GKW160:GKW164 GUS160:GUS164 HEO160:HEO164 HOK160:HOK164 HYG160:HYG164 IIC160:IIC164 IRY160:IRY164 JBU160:JBU164 JLQ160:JLQ164 JVM160:JVM164 KFI160:KFI164 KPE160:KPE164 KZA160:KZA164 LIW160:LIW164 LSS160:LSS164 MCO160:MCO164 MMK160:MMK164 MWG160:MWG164 NGC160:NGC164 NPY160:NPY164 NZU160:NZU164 OJQ160:OJQ164 OTM160:OTM164 PDI160:PDI164 PNE160:PNE164 PXA160:PXA164 QGW160:QGW164 QQS160:QQS164 RAO160:RAO164 RKK160:RKK164 RUG160:RUG164 SEC160:SEC164 SNY160:SNY164 SXU160:SXU164 THQ160:THQ164 TRM160:TRM164 UBI160:UBI164 ULE160:ULE164 UVA160:UVA164 VEW160:VEW164 VOS160:VOS164 VYO160:VYO164 WIK160:WIK164 FU154:FU158 PQ154:PQ158 ZM154:ZM158 AJI154:AJI158 ATE154:ATE158 BDA154:BDA158 BMW154:BMW158 BWS154:BWS158 CGO154:CGO158 CQK154:CQK158 DAG154:DAG158 DKC154:DKC158 DTY154:DTY158 EDU154:EDU158 ENQ154:ENQ158 EXM154:EXM158 FHI154:FHI158 FRE154:FRE158 GBA154:GBA158 GKW154:GKW158 GUS154:GUS158 HEO154:HEO158 HOK154:HOK158 HYG154:HYG158 IIC154:IIC158 IRY154:IRY158 JBU154:JBU158 JLQ154:JLQ158 JVM154:JVM158 KFI154:KFI158 KPE154:KPE158 KZA154:KZA158 LIW154:LIW158 LSS154:LSS158 MCO154:MCO158 MMK154:MMK158 MWG154:MWG158 NGC154:NGC158 NPY154:NPY158 NZU154:NZU158 OJQ154:OJQ158 OTM154:OTM158 PDI154:PDI158 PNE154:PNE158 PXA154:PXA158 QGW154:QGW158 QQS154:QQS158 RAO154:RAO158 RKK154:RKK158 RUG154:RUG158 SEC154:SEC158 SNY154:SNY158 SXU154:SXU158 THQ154:THQ158 TRM154:TRM158 UBI154:UBI158 ULE154:ULE158 UVA154:UVA158 VEW154:VEW158 VOS154:VOS158 VYO154:VYO158 WIK154:WIK158 J149:J153 J155:J159 B127:I127 B141:J142 J161:J165 B167:J168 J123:J127 J129:J133 J135:J139 C73:J73 J81:J85 J75:J79 J69:J72 C87:J88 C113:J114">
      <formula1>"xy1"</formula1>
    </dataValidation>
    <dataValidation type="custom" allowBlank="1" showInputMessage="1" showErrorMessage="1" errorTitle="Upozornenie" error="Pokúšate sa zmeniť bunku s automatickým výpočtom" sqref="FN104:FT104 PJ104:PP104 ZF104:ZL104 AJB104:AJH104 ASX104:ATD104 BCT104:BCZ104 BMP104:BMV104 BWL104:BWR104 CGH104:CGN104 CQD104:CQJ104 CZZ104:DAF104 DJV104:DKB104 DTR104:DTX104 EDN104:EDT104 ENJ104:ENP104 EXF104:EXL104 FHB104:FHH104 FQX104:FRD104 GAT104:GAZ104 GKP104:GKV104 GUL104:GUR104 HEH104:HEN104 HOD104:HOJ104 HXZ104:HYF104 IHV104:IIB104 IRR104:IRX104 JBN104:JBT104 JLJ104:JLP104 JVF104:JVL104 KFB104:KFH104 KOX104:KPD104 KYT104:KYZ104 LIP104:LIV104 LSL104:LSR104 MCH104:MCN104 MMD104:MMJ104 MVZ104:MWF104 NFV104:NGB104 NPR104:NPX104 NZN104:NZT104 OJJ104:OJP104 OTF104:OTL104 PDB104:PDH104 PMX104:PND104 PWT104:PWZ104 QGP104:QGV104 QQL104:QQR104 RAH104:RAN104 RKD104:RKJ104 RTZ104:RUF104 SDV104:SEB104 SNR104:SNX104 SXN104:SXT104 THJ104:THP104 TRF104:TRL104 UBB104:UBH104 UKX104:ULD104 UUT104:UUZ104 VEP104:VEV104 VOL104:VOR104 VYH104:VYN104 WID104:WIJ104 FN110:FT110 PJ110:PP110 ZF110:ZL110 AJB110:AJH110 ASX110:ATD110 BCT110:BCZ110 BMP110:BMV110 BWL110:BWR110 CGH110:CGN110 CQD110:CQJ110 CZZ110:DAF110 DJV110:DKB110 DTR110:DTX110 EDN110:EDT110 ENJ110:ENP110 EXF110:EXL110 FHB110:FHH110 FQX110:FRD110 GAT110:GAZ110 GKP110:GKV110 GUL110:GUR110 HEH110:HEN110 HOD110:HOJ110 HXZ110:HYF110 IHV110:IIB110 IRR110:IRX110 JBN110:JBT110 JLJ110:JLP110 JVF110:JVL110 KFB110:KFH110 KOX110:KPD110 KYT110:KYZ110 LIP110:LIV110 LSL110:LSR110 MCH110:MCN110 MMD110:MMJ110 MVZ110:MWF110 NFV110:NGB110 NPR110:NPX110 NZN110:NZT110 OJJ110:OJP110 OTF110:OTL110 PDB110:PDH110 PMX110:PND110 PWT110:PWZ110 QGP110:QGV110 QQL110:QQR110 RAH110:RAN110 RKD110:RKJ110 RTZ110:RUF110 SDV110:SEB110 SNR110:SNX110 SXN110:SXT110 THJ110:THP110 TRF110:TRL110 UBB110:UBH110 UKX110:ULD110 UUT110:UUZ110 VEP110:VEV110 VOL110:VOR110 VYH110:VYN110 WID110:WIJ110 FM158:FT158 PI158:PP158 ZE158:ZL158 AJA158:AJH158 ASW158:ATD158 BCS158:BCZ158 BMO158:BMV158 BWK158:BWR158 CGG158:CGN158 CQC158:CQJ158 CZY158:DAF158 DJU158:DKB158 DTQ158:DTX158 EDM158:EDT158 ENI158:ENP158 EXE158:EXL158 FHA158:FHH158 FQW158:FRD158 GAS158:GAZ158 GKO158:GKV158 GUK158:GUR158 HEG158:HEN158 HOC158:HOJ158 HXY158:HYF158 IHU158:IIB158 IRQ158:IRX158 JBM158:JBT158 JLI158:JLP158 JVE158:JVL158 KFA158:KFH158 KOW158:KPD158 KYS158:KYZ158 LIO158:LIV158 LSK158:LSR158 MCG158:MCN158 MMC158:MMJ158 MVY158:MWF158 NFU158:NGB158 NPQ158:NPX158 NZM158:NZT158 OJI158:OJP158 OTE158:OTL158 PDA158:PDH158 PMW158:PND158 PWS158:PWZ158 QGO158:QGV158 QQK158:QQR158 RAG158:RAN158 RKC158:RKJ158 RTY158:RUF158 SDU158:SEB158 SNQ158:SNX158 SXM158:SXT158 THI158:THP158 TRE158:TRL158 UBA158:UBH158 UKW158:ULD158 UUS158:UUZ158 VEO158:VEV158 VOK158:VOR158 VYG158:VYN158 WIC158:WIJ158 FM164:FT164 PI164:PP164 ZE164:ZL164 AJA164:AJH164 ASW164:ATD164 BCS164:BCZ164 BMO164:BMV164 BWK164:BWR164 CGG164:CGN164 CQC164:CQJ164 CZY164:DAF164 DJU164:DKB164 DTQ164:DTX164 EDM164:EDT164 ENI164:ENP164 EXE164:EXL164 FHA164:FHH164 FQW164:FRD164 GAS164:GAZ164 GKO164:GKV164 GUK164:GUR164 HEG164:HEN164 HOC164:HOJ164 HXY164:HYF164 IHU164:IIB164 IRQ164:IRX164 JBM164:JBT164 JLI164:JLP164 JVE164:JVL164 KFA164:KFH164 KOW164:KPD164 KYS164:KYZ164 LIO164:LIV164 LSK164:LSR164 MCG164:MCN164 MMC164:MMJ164 MVY164:MWF164 NFU164:NGB164 NPQ164:NPX164 NZM164:NZT164 OJI164:OJP164 OTE164:OTL164 PDA164:PDH164 PMW164:PND164 PWS164:PWZ164 QGO164:QGV164 QQK164:QQR164 RAG164:RAN164 RKC164:RKJ164 RTY164:RUF164 SDU164:SEB164 SNQ164:SNX164 SXM164:SXT164 THI164:THP164 TRE164:TRL164 UBA164:UBH164 UKW164:ULD164 UUS164:UUZ164 VEO164:VEV164 VOK164:VOR164 VYG164:VYN164 WIC164:WIJ164 B165:I165 B159:I159 B153:I153 C105:I105 C111:I111 C99:I99">
      <formula1>"xy1"</formula1>
    </dataValidation>
    <dataValidation type="custom" allowBlank="1" showInputMessage="1" showErrorMessage="1" sqref="VYL656:VYO656 FP496:FU496 PL496:PQ496 ZH496:ZM496 AJD496:AJI496 ASZ496:ATE496 BCV496:BDA496 BMR496:BMW496 BWN496:BWS496 CGJ496:CGO496 CQF496:CQK496 DAB496:DAG496 DJX496:DKC496 DTT496:DTY496 EDP496:EDU496 ENL496:ENQ496 EXH496:EXM496 FHD496:FHI496 FQZ496:FRE496 GAV496:GBA496 GKR496:GKW496 GUN496:GUS496 HEJ496:HEO496 HOF496:HOK496 HYB496:HYG496 IHX496:IIC496 IRT496:IRY496 JBP496:JBU496 JLL496:JLQ496 JVH496:JVM496 KFD496:KFI496 KOZ496:KPE496 KYV496:KZA496 LIR496:LIW496 LSN496:LSS496 MCJ496:MCO496 MMF496:MMK496 MWB496:MWG496 NFX496:NGC496 NPT496:NPY496 NZP496:NZU496 OJL496:OJQ496 OTH496:OTM496 PDD496:PDI496 PMZ496:PNE496 PWV496:PXA496 QGR496:QGW496 QQN496:QQS496 RAJ496:RAO496 RKF496:RKK496 RUB496:RUG496 SDX496:SEC496 SNT496:SNY496 SXP496:SXU496 THL496:THQ496 TRH496:TRM496 UBD496:UBI496 UKZ496:ULE496 UUV496:UVA496 VER496:VEW496 VON496:VOS496 VYJ496:VYO496 WIF496:WIK496 FN206:FU206 PJ206:PQ206 ZF206:ZM206 AJB206:AJI206 ASX206:ATE206 BCT206:BDA206 BMP206:BMW206 BWL206:BWS206 CGH206:CGO206 CQD206:CQK206 CZZ206:DAG206 DJV206:DKC206 DTR206:DTY206 EDN206:EDU206 ENJ206:ENQ206 EXF206:EXM206 FHB206:FHI206 FQX206:FRE206 GAT206:GBA206 GKP206:GKW206 GUL206:GUS206 HEH206:HEO206 HOD206:HOK206 HXZ206:HYG206 IHV206:IIC206 IRR206:IRY206 JBN206:JBU206 JLJ206:JLQ206 JVF206:JVM206 KFB206:KFI206 KOX206:KPE206 KYT206:KZA206 LIP206:LIW206 LSL206:LSS206 MCH206:MCO206 MMD206:MMK206 MVZ206:MWG206 NFV206:NGC206 NPR206:NPY206 NZN206:NZU206 OJJ206:OJQ206 OTF206:OTM206 PDB206:PDI206 PMX206:PNE206 PWT206:PXA206 QGP206:QGW206 QQL206:QQS206 RAH206:RAO206 RKD206:RKK206 RTZ206:RUG206 SDV206:SEC206 SNR206:SNY206 SXN206:SXU206 THJ206:THQ206 TRF206:TRM206 UBB206:UBI206 UKX206:ULE206 UUT206:UVA206 VEP206:VEW206 VOL206:VOS206 VYH206:VYO206 WID206:WIK206 WIH656:WIK656 FP504:FU504 PL504:PQ504 ZH504:ZM504 AJD504:AJI504 ASZ504:ATE504 BCV504:BDA504 BMR504:BMW504 BWN504:BWS504 CGJ504:CGO504 CQF504:CQK504 DAB504:DAG504 DJX504:DKC504 DTT504:DTY504 EDP504:EDU504 ENL504:ENQ504 EXH504:EXM504 FHD504:FHI504 FQZ504:FRE504 GAV504:GBA504 GKR504:GKW504 GUN504:GUS504 HEJ504:HEO504 HOF504:HOK504 HYB504:HYG504 IHX504:IIC504 IRT504:IRY504 JBP504:JBU504 JLL504:JLQ504 JVH504:JVM504 KFD504:KFI504 KOZ504:KPE504 KYV504:KZA504 LIR504:LIW504 LSN504:LSS504 MCJ504:MCO504 MMF504:MMK504 MWB504:MWG504 NFX504:NGC504 NPT504:NPY504 NZP504:NZU504 OJL504:OJQ504 OTH504:OTM504 PDD504:PDI504 PMZ504:PNE504 PWV504:PXA504 QGR504:QGW504 QQN504:QQS504 RAJ504:RAO504 RKF504:RKK504 RUB504:RUG504 SDX504:SEC504 SNT504:SNY504 SXP504:SXU504 THL504:THQ504 TRH504:TRM504 UBD504:UBI504 UKZ504:ULE504 UUV504:UVA504 VER504:VEW504 VON504:VOS504 VYJ504:VYO504 WIF504:WIK504 FR683:FU683 PN683:PQ683 ZJ683:ZM683 AJF683:AJI683 ATB683:ATE683 BCX683:BDA683 BMT683:BMW683 BWP683:BWS683 CGL683:CGO683 CQH683:CQK683 DAD683:DAG683 DJZ683:DKC683 DTV683:DTY683 EDR683:EDU683 ENN683:ENQ683 EXJ683:EXM683 FHF683:FHI683 FRB683:FRE683 GAX683:GBA683 GKT683:GKW683 GUP683:GUS683 HEL683:HEO683 HOH683:HOK683 HYD683:HYG683 IHZ683:IIC683 IRV683:IRY683 JBR683:JBU683 JLN683:JLQ683 JVJ683:JVM683 KFF683:KFI683 KPB683:KPE683 KYX683:KZA683 LIT683:LIW683 LSP683:LSS683 MCL683:MCO683 MMH683:MMK683 MWD683:MWG683 NFZ683:NGC683 NPV683:NPY683 NZR683:NZU683 OJN683:OJQ683 OTJ683:OTM683 PDF683:PDI683 PNB683:PNE683 PWX683:PXA683 QGT683:QGW683 QQP683:QQS683 RAL683:RAO683 RKH683:RKK683 RUD683:RUG683 SDZ683:SEC683 SNV683:SNY683 SXR683:SXU683 THN683:THQ683 TRJ683:TRM683 UBF683:UBI683 ULB683:ULE683 UUX683:UVA683 VET683:VEW683 VOP683:VOS683 VYL683:VYO683 WIH683:WIK683 FR656:FU656 PN656:PQ656 ZJ656:ZM656 AJF656:AJI656 ATB656:ATE656 BCX656:BDA656 BMT656:BMW656 BWP656:BWS656 CGL656:CGO656 CQH656:CQK656 DAD656:DAG656 DJZ656:DKC656 DTV656:DTY656 EDR656:EDU656 ENN656:ENQ656 EXJ656:EXM656 FHF656:FHI656 FRB656:FRE656 GAX656:GBA656 GKT656:GKW656 GUP656:GUS656 HEL656:HEO656 HOH656:HOK656 HYD656:HYG656 IHZ656:IIC656 IRV656:IRY656 JBR656:JBU656 JLN656:JLQ656 JVJ656:JVM656 KFF656:KFI656 KPB656:KPE656 KYX656:KZA656 LIT656:LIW656 LSP656:LSS656 MCL656:MCO656 MMH656:MMK656 MWD656:MWG656 NFZ656:NGC656 NPV656:NPY656 NZR656:NZU656 OJN656:OJQ656 OTJ656:OTM656 PDF656:PDI656 PNB656:PNE656 PWX656:PXA656 QGT656:QGW656 QQP656:QQS656 RAL656:RAO656 RKH656:RKK656 RUD656:RUG656 SDZ656:SEC656 SNV656:SNY656 SXR656:SXU656 THN656:THQ656 TRJ656:TRM656 UBF656:UBI656 ULB656:ULE656 UUX656:UVA656 VET656:VEW656 VOP656:VOS656 G663:J663 G690:J690 F465:J465 E512:J512 E502:J502 G622:J622">
      <formula1>"xy1"</formula1>
    </dataValidation>
    <dataValidation allowBlank="1" showInputMessage="1" showErrorMessage="1" errorTitle="UPOZORNENIE" error="Pokúšate sa zmeniť bunku s automatickým výpočtom!" sqref="FP478:FU479 PL478:PQ479 ZH478:ZM479 AJD478:AJI479 ASZ478:ATE479 BCV478:BDA479 BMR478:BMW479 BWN478:BWS479 CGJ478:CGO479 CQF478:CQK479 DAB478:DAG479 DJX478:DKC479 DTT478:DTY479 EDP478:EDU479 ENL478:ENQ479 EXH478:EXM479 FHD478:FHI479 FQZ478:FRE479 GAV478:GBA479 GKR478:GKW479 GUN478:GUS479 HEJ478:HEO479 HOF478:HOK479 HYB478:HYG479 IHX478:IIC479 IRT478:IRY479 JBP478:JBU479 JLL478:JLQ479 JVH478:JVM479 KFD478:KFI479 KOZ478:KPE479 KYV478:KZA479 LIR478:LIW479 LSN478:LSS479 MCJ478:MCO479 MMF478:MMK479 MWB478:MWG479 NFX478:NGC479 NPT478:NPY479 NZP478:NZU479 OJL478:OJQ479 OTH478:OTM479 PDD478:PDI479 PMZ478:PNE479 PWV478:PXA479 QGR478:QGW479 QQN478:QQS479 RAJ478:RAO479 RKF478:RKK479 RUB478:RUG479 SDX478:SEC479 SNT478:SNY479 SXP478:SXU479 THL478:THQ479 TRH478:TRM479 UBD478:UBI479 UKZ478:ULE479 UUV478:UVA479 VER478:VEW479 VON478:VOS479 VYJ478:VYO479 WIF478:WIK479 FP481:FU483 PL481:PQ483 ZH481:ZM483 AJD481:AJI483 ASZ481:ATE483 BCV481:BDA483 BMR481:BMW483 BWN481:BWS483 CGJ481:CGO483 CQF481:CQK483 DAB481:DAG483 DJX481:DKC483 DTT481:DTY483 EDP481:EDU483 ENL481:ENQ483 EXH481:EXM483 FHD481:FHI483 FQZ481:FRE483 GAV481:GBA483 GKR481:GKW483 GUN481:GUS483 HEJ481:HEO483 HOF481:HOK483 HYB481:HYG483 IHX481:IIC483 IRT481:IRY483 JBP481:JBU483 JLL481:JLQ483 JVH481:JVM483 KFD481:KFI483 KOZ481:KPE483 KYV481:KZA483 LIR481:LIW483 LSN481:LSS483 MCJ481:MCO483 MMF481:MMK483 MWB481:MWG483 NFX481:NGC483 NPT481:NPY483 NZP481:NZU483 OJL481:OJQ483 OTH481:OTM483 PDD481:PDI483 PMZ481:PNE483 PWV481:PXA483 QGR481:QGW483 QQN481:QQS483 RAJ481:RAO483 RKF481:RKK483 RUB481:RUG483 SDX481:SEC483 SNT481:SNY483 SXP481:SXU483 THL481:THQ483 TRH481:TRM483 UBD481:UBI483 UKZ481:ULE483 UUV481:UVA483 VER481:VEW483 VON481:VOS483 VYJ481:VYO483 WIF481:WIK483 FP485:FU487 PL485:PQ487 ZH485:ZM487 AJD485:AJI487 ASZ485:ATE487 BCV485:BDA487 BMR485:BMW487 BWN485:BWS487 CGJ485:CGO487 CQF485:CQK487 DAB485:DAG487 DJX485:DKC487 DTT485:DTY487 EDP485:EDU487 ENL485:ENQ487 EXH485:EXM487 FHD485:FHI487 FQZ485:FRE487 GAV485:GBA487 GKR485:GKW487 GUN485:GUS487 HEJ485:HEO487 HOF485:HOK487 HYB485:HYG487 IHX485:IIC487 IRT485:IRY487 JBP485:JBU487 JLL485:JLQ487 JVH485:JVM487 KFD485:KFI487 KOZ485:KPE487 KYV485:KZA487 LIR485:LIW487 LSN485:LSS487 MCJ485:MCO487 MMF485:MMK487 MWB485:MWG487 NFX485:NGC487 NPT485:NPY487 NZP485:NZU487 OJL485:OJQ487 OTH485:OTM487 PDD485:PDI487 PMZ485:PNE487 PWV485:PXA487 QGR485:QGW487 QQN485:QQS487 RAJ485:RAO487 RKF485:RKK487 RUB485:RUG487 SDX485:SEC487 SNT485:SNY487 SXP485:SXU487 THL485:THQ487 TRH485:TRM487 UBD485:UBI487 UKZ485:ULE487 UUV485:UVA487 VER485:VEW487 VON485:VOS487 VYJ485:VYO487 WIF485:WIK487 FT276:FU276 PP276:PQ276 ZL276:ZM276 AJH276:AJI276 ATD276:ATE276 BCZ276:BDA276 BMV276:BMW276 BWR276:BWS276 CGN276:CGO276 CQJ276:CQK276 DAF276:DAG276 DKB276:DKC276 DTX276:DTY276 EDT276:EDU276 ENP276:ENQ276 EXL276:EXM276 FHH276:FHI276 FRD276:FRE276 GAZ276:GBA276 GKV276:GKW276 GUR276:GUS276 HEN276:HEO276 HOJ276:HOK276 HYF276:HYG276 IIB276:IIC276 IRX276:IRY276 JBT276:JBU276 JLP276:JLQ276 JVL276:JVM276 KFH276:KFI276 KPD276:KPE276 KYZ276:KZA276 LIV276:LIW276 LSR276:LSS276 MCN276:MCO276 MMJ276:MMK276 MWF276:MWG276 NGB276:NGC276 NPX276:NPY276 NZT276:NZU276 OJP276:OJQ276 OTL276:OTM276 PDH276:PDI276 PND276:PNE276 PWZ276:PXA276 QGV276:QGW276 QQR276:QQS276 RAN276:RAO276 RKJ276:RKK276 RUF276:RUG276 SEB276:SEC276 SNX276:SNY276 SXT276:SXU276 THP276:THQ276 TRL276:TRM276 UBH276:UBI276 ULD276:ULE276 UUZ276:UVA276 VEV276:VEW276 VOR276:VOS276 VYN276:VYO276 WIJ276:WIK276 FP216:FU220 PL216:PQ220 ZH216:ZM220 AJD216:AJI220 ASZ216:ATE220 BCV216:BDA220 BMR216:BMW220 BWN216:BWS220 CGJ216:CGO220 CQF216:CQK220 DAB216:DAG220 DJX216:DKC220 DTT216:DTY220 EDP216:EDU220 ENL216:ENQ220 EXH216:EXM220 FHD216:FHI220 FQZ216:FRE220 GAV216:GBA220 GKR216:GKW220 GUN216:GUS220 HEJ216:HEO220 HOF216:HOK220 HYB216:HYG220 IHX216:IIC220 IRT216:IRY220 JBP216:JBU220 JLL216:JLQ220 JVH216:JVM220 KFD216:KFI220 KOZ216:KPE220 KYV216:KZA220 LIR216:LIW220 LSN216:LSS220 MCJ216:MCO220 MMF216:MMK220 MWB216:MWG220 NFX216:NGC220 NPT216:NPY220 NZP216:NZU220 OJL216:OJQ220 OTH216:OTM220 PDD216:PDI220 PMZ216:PNE220 PWV216:PXA220 QGR216:QGW220 QQN216:QQS220 RAJ216:RAO220 RKF216:RKK220 RUB216:RUG220 SDX216:SEC220 SNT216:SNY220 SXP216:SXU220 THL216:THQ220 TRH216:TRM220 UBD216:UBI220 UKZ216:ULE220 UUV216:UVA220 VER216:VEW220 VON216:VOS220 VYJ216:VYO220 WIF216:WIK220 FS180:FU181 PO180:PQ181 ZK180:ZM181 AJG180:AJI181 ATC180:ATE181 BCY180:BDA181 BMU180:BMW181 BWQ180:BWS181 CGM180:CGO181 CQI180:CQK181 DAE180:DAG181 DKA180:DKC181 DTW180:DTY181 EDS180:EDU181 ENO180:ENQ181 EXK180:EXM181 FHG180:FHI181 FRC180:FRE181 GAY180:GBA181 GKU180:GKW181 GUQ180:GUS181 HEM180:HEO181 HOI180:HOK181 HYE180:HYG181 IIA180:IIC181 IRW180:IRY181 JBS180:JBU181 JLO180:JLQ181 JVK180:JVM181 KFG180:KFI181 KPC180:KPE181 KYY180:KZA181 LIU180:LIW181 LSQ180:LSS181 MCM180:MCO181 MMI180:MMK181 MWE180:MWG181 NGA180:NGC181 NPW180:NPY181 NZS180:NZU181 OJO180:OJQ181 OTK180:OTM181 PDG180:PDI181 PNC180:PNE181 PWY180:PXA181 QGU180:QGW181 QQQ180:QQS181 RAM180:RAO181 RKI180:RKK181 RUE180:RUG181 SEA180:SEC181 SNW180:SNY181 SXS180:SXU181 THO180:THQ181 TRK180:TRM181 UBG180:UBI181 ULC180:ULE181 UUY180:UVA181 VEU180:VEW181 VOQ180:VOS181 VYM180:VYO181 WII180:WIK181 WIG182:WIK183 VYK182:VYO183 VOO182:VOS183 VES182:VEW183 UUW182:UVA183 ULA182:ULE183 UBE182:UBI183 TRI182:TRM183 THM182:THQ183 SXQ182:SXU183 SNU182:SNY183 SDY182:SEC183 RUC182:RUG183 RKG182:RKK183 RAK182:RAO183 QQO182:QQS183 QGS182:QGW183 PWW182:PXA183 PNA182:PNE183 PDE182:PDI183 OTI182:OTM183 OJM182:OJQ183 NZQ182:NZU183 NPU182:NPY183 NFY182:NGC183 MWC182:MWG183 MMG182:MMK183 MCK182:MCO183 LSO182:LSS183 LIS182:LIW183 KYW182:KZA183 KPA182:KPE183 KFE182:KFI183 JVI182:JVM183 JLM182:JLQ183 JBQ182:JBU183 IRU182:IRY183 IHY182:IIC183 HYC182:HYG183 HOG182:HOK183 HEK182:HEO183 GUO182:GUS183 GKS182:GKW183 GAW182:GBA183 FRA182:FRE183 FHE182:FHI183 EXI182:EXM183 ENM182:ENQ183 EDQ182:EDU183 DTU182:DTY183 DJY182:DKC183 DAC182:DAG183 CQG182:CQK183 CGK182:CGO183 BWO182:BWS183 BMS182:BMW183 BCW182:BDA183 ATA182:ATE183 AJE182:AJI183 ZI182:ZM183 PM182:PQ183 FQ182:FU183 E485:J486 I177:I183 H177:H178 G177:G183 F177:F178 H175:J176 E211:J215 I271:J271 I284:J284 J177:J178 E492:J494 E488:J490 E477:J479 E481:J483"/>
    <dataValidation type="custom" allowBlank="1" showInputMessage="1" showErrorMessage="1" errorTitle="UPOZORNENIE" error="Pokúšate sa zmeniť bunku s automatickým výpočtom!" sqref="FP480:FU480 PL480:PQ480 ZH480:ZM480 AJD480:AJI480 ASZ480:ATE480 BCV480:BDA480 BMR480:BMW480 BWN480:BWS480 CGJ480:CGO480 CQF480:CQK480 DAB480:DAG480 DJX480:DKC480 DTT480:DTY480 EDP480:EDU480 ENL480:ENQ480 EXH480:EXM480 FHD480:FHI480 FQZ480:FRE480 GAV480:GBA480 GKR480:GKW480 GUN480:GUS480 HEJ480:HEO480 HOF480:HOK480 HYB480:HYG480 IHX480:IIC480 IRT480:IRY480 JBP480:JBU480 JLL480:JLQ480 JVH480:JVM480 KFD480:KFI480 KOZ480:KPE480 KYV480:KZA480 LIR480:LIW480 LSN480:LSS480 MCJ480:MCO480 MMF480:MMK480 MWB480:MWG480 NFX480:NGC480 NPT480:NPY480 NZP480:NZU480 OJL480:OJQ480 OTH480:OTM480 PDD480:PDI480 PMZ480:PNE480 PWV480:PXA480 QGR480:QGW480 QQN480:QQS480 RAJ480:RAO480 RKF480:RKK480 RUB480:RUG480 SDX480:SEC480 SNT480:SNY480 SXP480:SXU480 THL480:THQ480 TRH480:TRM480 UBD480:UBI480 UKZ480:ULE480 UUV480:UVA480 VER480:VEW480 VON480:VOS480 VYJ480:VYO480 WIF480:WIK480 FP484:FU484 PL484:PQ484 ZH484:ZM484 AJD484:AJI484 ASZ484:ATE484 BCV484:BDA484 BMR484:BMW484 BWN484:BWS484 CGJ484:CGO484 CQF484:CQK484 DAB484:DAG484 DJX484:DKC484 DTT484:DTY484 EDP484:EDU484 ENL484:ENQ484 EXH484:EXM484 FHD484:FHI484 FQZ484:FRE484 GAV484:GBA484 GKR484:GKW484 GUN484:GUS484 HEJ484:HEO484 HOF484:HOK484 HYB484:HYG484 IHX484:IIC484 IRT484:IRY484 JBP484:JBU484 JLL484:JLQ484 JVH484:JVM484 KFD484:KFI484 KOZ484:KPE484 KYV484:KZA484 LIR484:LIW484 LSN484:LSS484 MCJ484:MCO484 MMF484:MMK484 MWB484:MWG484 NFX484:NGC484 NPT484:NPY484 NZP484:NZU484 OJL484:OJQ484 OTH484:OTM484 PDD484:PDI484 PMZ484:PNE484 PWV484:PXA484 QGR484:QGW484 QQN484:QQS484 RAJ484:RAO484 RKF484:RKK484 RUB484:RUG484 SDX484:SEC484 SNT484:SNY484 SXP484:SXU484 THL484:THQ484 TRH484:TRM484 UBD484:UBI484 UKZ484:ULE484 UUV484:UVA484 VER484:VEW484 VON484:VOS484 VYJ484:VYO484 WIF484:WIK484 FP473:FU477 PL473:PQ477 ZH473:ZM477 AJD473:AJI477 ASZ473:ATE477 BCV473:BDA477 BMR473:BMW477 BWN473:BWS477 CGJ473:CGO477 CQF473:CQK477 DAB473:DAG477 DJX473:DKC477 DTT473:DTY477 EDP473:EDU477 ENL473:ENQ477 EXH473:EXM477 FHD473:FHI477 FQZ473:FRE477 GAV473:GBA477 GKR473:GKW477 GUN473:GUS477 HEJ473:HEO477 HOF473:HOK477 HYB473:HYG477 IHX473:IIC477 IRT473:IRY477 JBP473:JBU477 JLL473:JLQ477 JVH473:JVM477 KFD473:KFI477 KOZ473:KPE477 KYV473:KZA477 LIR473:LIW477 LSN473:LSS477 MCJ473:MCO477 MMF473:MMK477 MWB473:MWG477 NFX473:NGC477 NPT473:NPY477 NZP473:NZU477 OJL473:OJQ477 OTH473:OTM477 PDD473:PDI477 PMZ473:PNE477 PWV473:PXA477 QGR473:QGW477 QQN473:QQS477 RAJ473:RAO477 RKF473:RKK477 RUB473:RUG477 SDX473:SEC477 SNT473:SNY477 SXP473:SXU477 THL473:THQ477 TRH473:TRM477 UBD473:UBI477 UKZ473:ULE477 UUV473:UVA477 VER473:VEW477 VON473:VOS477 VYJ473:VYO477 WIF473:WIK477 FP233:FU233 PL233:PQ233 ZH233:ZM233 AJD233:AJI233 ASZ233:ATE233 BCV233:BDA233 BMR233:BMW233 BWN233:BWS233 CGJ233:CGO233 CQF233:CQK233 DAB233:DAG233 DJX233:DKC233 DTT233:DTY233 EDP233:EDU233 ENL233:ENQ233 EXH233:EXM233 FHD233:FHI233 FQZ233:FRE233 GAV233:GBA233 GKR233:GKW233 GUN233:GUS233 HEJ233:HEO233 HOF233:HOK233 HYB233:HYG233 IHX233:IIC233 IRT233:IRY233 JBP233:JBU233 JLL233:JLQ233 JVH233:JVM233 KFD233:KFI233 KOZ233:KPE233 KYV233:KZA233 LIR233:LIW233 LSN233:LSS233 MCJ233:MCO233 MMF233:MMK233 MWB233:MWG233 NFX233:NGC233 NPT233:NPY233 NZP233:NZU233 OJL233:OJQ233 OTH233:OTM233 PDD233:PDI233 PMZ233:PNE233 PWV233:PXA233 QGR233:QGW233 QQN233:QQS233 RAJ233:RAO233 RKF233:RKK233 RUB233:RUG233 SDX233:SEC233 SNT233:SNY233 SXP233:SXU233 THL233:THQ233 TRH233:TRM233 UBD233:UBI233 UKZ233:ULE233 UUV233:UVA233 VER233:VEW233 VON233:VOS233 VYJ233:VYO233 WIF233:WIK233 FP227:FU227 PL227:PQ227 ZH227:ZM227 AJD227:AJI227 ASZ227:ATE227 BCV227:BDA227 BMR227:BMW227 BWN227:BWS227 CGJ227:CGO227 CQF227:CQK227 DAB227:DAG227 DJX227:DKC227 DTT227:DTY227 EDP227:EDU227 ENL227:ENQ227 EXH227:EXM227 FHD227:FHI227 FQZ227:FRE227 GAV227:GBA227 GKR227:GKW227 GUN227:GUS227 HEJ227:HEO227 HOF227:HOK227 HYB227:HYG227 IHX227:IIC227 IRT227:IRY227 JBP227:JBU227 JLL227:JLQ227 JVH227:JVM227 KFD227:KFI227 KOZ227:KPE227 KYV227:KZA227 LIR227:LIW227 LSN227:LSS227 MCJ227:MCO227 MMF227:MMK227 MWB227:MWG227 NFX227:NGC227 NPT227:NPY227 NZP227:NZU227 OJL227:OJQ227 OTH227:OTM227 PDD227:PDI227 PMZ227:PNE227 PWV227:PXA227 QGR227:QGW227 QQN227:QQS227 RAJ227:RAO227 RKF227:RKK227 RUB227:RUG227 SDX227:SEC227 SNT227:SNY227 SXP227:SXU227 THL227:THQ227 TRH227:TRM227 UBD227:UBI227 UKZ227:ULE227 UUV227:UVA227 VER227:VEW227 VON227:VOS227 VYJ227:VYO227 WIF227:WIK227 FP221:FU221 PL221:PQ221 ZH221:ZM221 AJD221:AJI221 ASZ221:ATE221 BCV221:BDA221 BMR221:BMW221 BWN221:BWS221 CGJ221:CGO221 CQF221:CQK221 DAB221:DAG221 DJX221:DKC221 DTT221:DTY221 EDP221:EDU221 ENL221:ENQ221 EXH221:EXM221 FHD221:FHI221 FQZ221:FRE221 GAV221:GBA221 GKR221:GKW221 GUN221:GUS221 HEJ221:HEO221 HOF221:HOK221 HYB221:HYG221 IHX221:IIC221 IRT221:IRY221 JBP221:JBU221 JLL221:JLQ221 JVH221:JVM221 KFD221:KFI221 KOZ221:KPE221 KYV221:KZA221 LIR221:LIW221 LSN221:LSS221 MCJ221:MCO221 MMF221:MMK221 MWB221:MWG221 NFX221:NGC221 NPT221:NPY221 NZP221:NZU221 OJL221:OJQ221 OTH221:OTM221 PDD221:PDI221 PMZ221:PNE221 PWV221:PXA221 QGR221:QGW221 QQN221:QQS221 RAJ221:RAO221 RKF221:RKK221 RUB221:RUG221 SDX221:SEC221 SNT221:SNY221 SXP221:SXU221 THL221:THQ221 TRH221:TRM221 UBD221:UBI221 UKZ221:ULE221 UUV221:UVA221 VER221:VEW221 VON221:VOS221 VYJ221:VYO221 WIF221:WIK221 FP215:FU215 PL215:PQ215 ZH215:ZM215 AJD215:AJI215 ASZ215:ATE215 BCV215:BDA215 BMR215:BMW215 BWN215:BWS215 CGJ215:CGO215 CQF215:CQK215 DAB215:DAG215 DJX215:DKC215 DTT215:DTY215 EDP215:EDU215 ENL215:ENQ215 EXH215:EXM215 FHD215:FHI215 FQZ215:FRE215 GAV215:GBA215 GKR215:GKW215 GUN215:GUS215 HEJ215:HEO215 HOF215:HOK215 HYB215:HYG215 IHX215:IIC215 IRT215:IRY215 JBP215:JBU215 JLL215:JLQ215 JVH215:JVM215 KFD215:KFI215 KOZ215:KPE215 KYV215:KZA215 LIR215:LIW215 LSN215:LSS215 MCJ215:MCO215 MMF215:MMK215 MWB215:MWG215 NFX215:NGC215 NPT215:NPY215 NZP215:NZU215 OJL215:OJQ215 OTH215:OTM215 PDD215:PDI215 PMZ215:PNE215 PWV215:PXA215 QGR215:QGW215 QQN215:QQS215 RAJ215:RAO215 RKF215:RKK215 RUB215:RUG215 SDX215:SEC215 SNT215:SNY215 SXP215:SXU215 THL215:THQ215 TRH215:TRM215 UBD215:UBI215 UKZ215:ULE215 UUV215:UVA215 VER215:VEW215 VON215:VOS215 VYJ215:VYO215 WIF215:WIK215 WIH646:WIK646 FP435:FT435 PL435:PP435 ZH435:ZL435 AJD435:AJH435 ASZ435:ATD435 BCV435:BCZ435 BMR435:BMV435 BWN435:BWR435 CGJ435:CGN435 CQF435:CQJ435 DAB435:DAF435 DJX435:DKB435 DTT435:DTX435 EDP435:EDT435 ENL435:ENP435 EXH435:EXL435 FHD435:FHH435 FQZ435:FRD435 GAV435:GAZ435 GKR435:GKV435 GUN435:GUR435 HEJ435:HEN435 HOF435:HOJ435 HYB435:HYF435 IHX435:IIB435 IRT435:IRX435 JBP435:JBT435 JLL435:JLP435 JVH435:JVL435 KFD435:KFH435 KOZ435:KPD435 KYV435:KYZ435 LIR435:LIV435 LSN435:LSR435 MCJ435:MCN435 MMF435:MMJ435 MWB435:MWF435 NFX435:NGB435 NPT435:NPX435 NZP435:NZT435 OJL435:OJP435 OTH435:OTL435 PDD435:PDH435 PMZ435:PND435 PWV435:PWZ435 QGR435:QGV435 QQN435:QQR435 RAJ435:RAN435 RKF435:RKJ435 RUB435:RUF435 SDX435:SEB435 SNT435:SNX435 SXP435:SXT435 THL435:THP435 TRH435:TRL435 UBD435:UBH435 UKZ435:ULD435 UUV435:UUZ435 VER435:VEV435 VON435:VOR435 VYJ435:VYN435 WIF435:WIJ435 FN336:FU336 PJ336:PQ336 ZF336:ZM336 AJB336:AJI336 ASX336:ATE336 BCT336:BDA336 BMP336:BMW336 BWL336:BWS336 CGH336:CGO336 CQD336:CQK336 CZZ336:DAG336 DJV336:DKC336 DTR336:DTY336 EDN336:EDU336 ENJ336:ENQ336 EXF336:EXM336 FHB336:FHI336 FQX336:FRE336 GAT336:GBA336 GKP336:GKW336 GUL336:GUS336 HEH336:HEO336 HOD336:HOK336 HXZ336:HYG336 IHV336:IIC336 IRR336:IRY336 JBN336:JBU336 JLJ336:JLQ336 JVF336:JVM336 KFB336:KFI336 KOX336:KPE336 KYT336:KZA336 LIP336:LIW336 LSL336:LSS336 MCH336:MCO336 MMD336:MMK336 MVZ336:MWG336 NFV336:NGC336 NPR336:NPY336 NZN336:NZU336 OJJ336:OJQ336 OTF336:OTM336 PDB336:PDI336 PMX336:PNE336 PWT336:PXA336 QGP336:QGW336 QQL336:QQS336 RAH336:RAO336 RKD336:RKK336 RTZ336:RUG336 SDV336:SEC336 SNR336:SNY336 SXN336:SXU336 THJ336:THQ336 TRF336:TRM336 UBB336:UBI336 UKX336:ULE336 UUT336:UVA336 VEP336:VEW336 VOL336:VOS336 VYH336:VYO336 WID336:WIK336 FO285:FS285 PK285:PO285 ZG285:ZK285 AJC285:AJG285 ASY285:ATC285 BCU285:BCY285 BMQ285:BMU285 BWM285:BWQ285 CGI285:CGM285 CQE285:CQI285 DAA285:DAE285 DJW285:DKA285 DTS285:DTW285 EDO285:EDS285 ENK285:ENO285 EXG285:EXK285 FHC285:FHG285 FQY285:FRC285 GAU285:GAY285 GKQ285:GKU285 GUM285:GUQ285 HEI285:HEM285 HOE285:HOI285 HYA285:HYE285 IHW285:IIA285 IRS285:IRW285 JBO285:JBS285 JLK285:JLO285 JVG285:JVK285 KFC285:KFG285 KOY285:KPC285 KYU285:KYY285 LIQ285:LIU285 LSM285:LSQ285 MCI285:MCM285 MME285:MMI285 MWA285:MWE285 NFW285:NGA285 NPS285:NPW285 NZO285:NZS285 OJK285:OJO285 OTG285:OTK285 PDC285:PDG285 PMY285:PNC285 PWU285:PWY285 QGQ285:QGU285 QQM285:QQQ285 RAI285:RAM285 RKE285:RKI285 RUA285:RUE285 SDW285:SEA285 SNS285:SNW285 SXO285:SXS285 THK285:THO285 TRG285:TRK285 UBC285:UBG285 UKY285:ULC285 UUU285:UUY285 VEQ285:VEU285 VOM285:VOQ285 VYI285:VYM285 WIE285:WII285 FP356:FU356 PL356:PQ356 ZH356:ZM356 AJD356:AJI356 ASZ356:ATE356 BCV356:BDA356 BMR356:BMW356 BWN356:BWS356 CGJ356:CGO356 CQF356:CQK356 DAB356:DAG356 DJX356:DKC356 DTT356:DTY356 EDP356:EDU356 ENL356:ENQ356 EXH356:EXM356 FHD356:FHI356 FQZ356:FRE356 GAV356:GBA356 GKR356:GKW356 GUN356:GUS356 HEJ356:HEO356 HOF356:HOK356 HYB356:HYG356 IHX356:IIC356 IRT356:IRY356 JBP356:JBU356 JLL356:JLQ356 JVH356:JVM356 KFD356:KFI356 KOZ356:KPE356 KYV356:KZA356 LIR356:LIW356 LSN356:LSS356 MCJ356:MCO356 MMF356:MMK356 MWB356:MWG356 NFX356:NGC356 NPT356:NPY356 NZP356:NZU356 OJL356:OJQ356 OTH356:OTM356 PDD356:PDI356 PMZ356:PNE356 PWV356:PXA356 QGR356:QGW356 QQN356:QQS356 RAJ356:RAO356 RKF356:RKK356 RUB356:RUG356 SDX356:SEC356 SNT356:SNY356 SXP356:SXU356 THL356:THQ356 TRH356:TRM356 UBD356:UBI356 UKZ356:ULE356 UUV356:UVA356 VER356:VEW356 VON356:VOS356 VYJ356:VYO356 WIF356:WIK356 FP352:FU352 PL352:PQ352 ZH352:ZM352 AJD352:AJI352 ASZ352:ATE352 BCV352:BDA352 BMR352:BMW352 BWN352:BWS352 CGJ352:CGO352 CQF352:CQK352 DAB352:DAG352 DJX352:DKC352 DTT352:DTY352 EDP352:EDU352 ENL352:ENQ352 EXH352:EXM352 FHD352:FHI352 FQZ352:FRE352 GAV352:GBA352 GKR352:GKW352 GUN352:GUS352 HEJ352:HEO352 HOF352:HOK352 HYB352:HYG352 IHX352:IIC352 IRT352:IRY352 JBP352:JBU352 JLL352:JLQ352 JVH352:JVM352 KFD352:KFI352 KOZ352:KPE352 KYV352:KZA352 LIR352:LIW352 LSN352:LSS352 MCJ352:MCO352 MMF352:MMK352 MWB352:MWG352 NFX352:NGC352 NPT352:NPY352 NZP352:NZU352 OJL352:OJQ352 OTH352:OTM352 PDD352:PDI352 PMZ352:PNE352 PWV352:PXA352 QGR352:QGW352 QQN352:QQS352 RAJ352:RAO352 RKF352:RKK352 RUB352:RUG352 SDX352:SEC352 SNT352:SNY352 SXP352:SXU352 THL352:THQ352 TRH352:TRM352 UBD352:UBI352 UKZ352:ULE352 UUV352:UVA352 VER352:VEW352 VON352:VOS352 VYJ352:VYO352 WIF352:WIK352 FT285:FU288 PP285:PQ288 ZL285:ZM288 AJH285:AJI288 ATD285:ATE288 BCZ285:BDA288 BMV285:BMW288 BWR285:BWS288 CGN285:CGO288 CQJ285:CQK288 DAF285:DAG288 DKB285:DKC288 DTX285:DTY288 EDT285:EDU288 ENP285:ENQ288 EXL285:EXM288 FHH285:FHI288 FRD285:FRE288 GAZ285:GBA288 GKV285:GKW288 GUR285:GUS288 HEN285:HEO288 HOJ285:HOK288 HYF285:HYG288 IIB285:IIC288 IRX285:IRY288 JBT285:JBU288 JLP285:JLQ288 JVL285:JVM288 KFH285:KFI288 KPD285:KPE288 KYZ285:KZA288 LIV285:LIW288 LSR285:LSS288 MCN285:MCO288 MMJ285:MMK288 MWF285:MWG288 NGB285:NGC288 NPX285:NPY288 NZT285:NZU288 OJP285:OJQ288 OTL285:OTM288 PDH285:PDI288 PND285:PNE288 PWZ285:PXA288 QGV285:QGW288 QQR285:QQS288 RAN285:RAO288 RKJ285:RKK288 RUF285:RUG288 SEB285:SEC288 SNX285:SNY288 SXT285:SXU288 THP285:THQ288 TRL285:TRM288 UBH285:UBI288 ULD285:ULE288 UUZ285:UVA288 VEV285:VEW288 VOR285:VOS288 VYN285:VYO288 WIJ285:WIK288 FO272:FU272 PK272:PQ272 ZG272:ZM272 AJC272:AJI272 ASY272:ATE272 BCU272:BDA272 BMQ272:BMW272 BWM272:BWS272 CGI272:CGO272 CQE272:CQK272 DAA272:DAG272 DJW272:DKC272 DTS272:DTY272 EDO272:EDU272 ENK272:ENQ272 EXG272:EXM272 FHC272:FHI272 FQY272:FRE272 GAU272:GBA272 GKQ272:GKW272 GUM272:GUS272 HEI272:HEO272 HOE272:HOK272 HYA272:HYG272 IHW272:IIC272 IRS272:IRY272 JBO272:JBU272 JLK272:JLQ272 JVG272:JVM272 KFC272:KFI272 KOY272:KPE272 KYU272:KZA272 LIQ272:LIW272 LSM272:LSS272 MCI272:MCO272 MME272:MMK272 MWA272:MWG272 NFW272:NGC272 NPS272:NPY272 NZO272:NZU272 OJK272:OJQ272 OTG272:OTM272 PDC272:PDI272 PMY272:PNE272 PWU272:PXA272 QGQ272:QGW272 QQM272:QQS272 RAI272:RAO272 RKE272:RKK272 RUA272:RUG272 SDW272:SEC272 SNS272:SNY272 SXO272:SXU272 THK272:THQ272 TRG272:TRM272 UBC272:UBI272 UKY272:ULE272 UUU272:UVA272 VEQ272:VEW272 VOM272:VOS272 VYI272:VYO272 WIE272:WIK272 FT277:FU281 PP277:PQ281 ZL277:ZM281 AJH277:AJI281 ATD277:ATE281 BCZ277:BDA281 BMV277:BMW281 BWR277:BWS281 CGN277:CGO281 CQJ277:CQK281 DAF277:DAG281 DKB277:DKC281 DTX277:DTY281 EDT277:EDU281 ENP277:ENQ281 EXL277:EXM281 FHH277:FHI281 FRD277:FRE281 GAZ277:GBA281 GKV277:GKW281 GUR277:GUS281 HEN277:HEO281 HOJ277:HOK281 HYF277:HYG281 IIB277:IIC281 IRX277:IRY281 JBT277:JBU281 JLP277:JLQ281 JVL277:JVM281 KFH277:KFI281 KPD277:KPE281 KYZ277:KZA281 LIV277:LIW281 LSR277:LSS281 MCN277:MCO281 MMJ277:MMK281 MWF277:MWG281 NGB277:NGC281 NPX277:NPY281 NZT277:NZU281 OJP277:OJQ281 OTL277:OTM281 PDH277:PDI281 PND277:PNE281 PWZ277:PXA281 QGV277:QGW281 QQR277:QQS281 RAN277:RAO281 RKJ277:RKK281 RUF277:RUG281 SEB277:SEC281 SNX277:SNY281 SXT277:SXU281 THP277:THQ281 TRL277:TRM281 UBH277:UBI281 ULD277:ULE281 UUZ277:UVA281 VEV277:VEW281 VOR277:VOS281 VYN277:VYO281 WIJ277:WIK281 FO276:FS276 PK276:PO276 ZG276:ZK276 AJC276:AJG276 ASY276:ATC276 BCU276:BCY276 BMQ276:BMU276 BWM276:BWQ276 CGI276:CGM276 CQE276:CQI276 DAA276:DAE276 DJW276:DKA276 DTS276:DTW276 EDO276:EDS276 ENK276:ENO276 EXG276:EXK276 FHC276:FHG276 FQY276:FRC276 GAU276:GAY276 GKQ276:GKU276 GUM276:GUQ276 HEI276:HEM276 HOE276:HOI276 HYA276:HYE276 IHW276:IIA276 IRS276:IRW276 JBO276:JBS276 JLK276:JLO276 JVG276:JVK276 KFC276:KFG276 KOY276:KPC276 KYU276:KYY276 LIQ276:LIU276 LSM276:LSQ276 MCI276:MCM276 MME276:MMI276 MWA276:MWE276 NFW276:NGA276 NPS276:NPW276 NZO276:NZS276 OJK276:OJO276 OTG276:OTK276 PDC276:PDG276 PMY276:PNC276 PWU276:PWY276 QGQ276:QGU276 QQM276:QQQ276 RAI276:RAM276 RKE276:RKI276 RUA276:RUE276 SDW276:SEA276 SNS276:SNW276 SXO276:SXS276 THK276:THO276 TRG276:TRK276 UBC276:UBG276 UKY276:ULC276 UUU276:UUY276 VEQ276:VEU276 VOM276:VOQ276 VYI276:VYM276 WIE276:WII276 FS261:FU261 PO261:PQ261 ZK261:ZM261 AJG261:AJI261 ATC261:ATE261 BCY261:BDA261 BMU261:BMW261 BWQ261:BWS261 CGM261:CGO261 CQI261:CQK261 DAE261:DAG261 DKA261:DKC261 DTW261:DTY261 EDS261:EDU261 ENO261:ENQ261 EXK261:EXM261 FHG261:FHI261 FRC261:FRE261 GAY261:GBA261 GKU261:GKW261 GUQ261:GUS261 HEM261:HEO261 HOI261:HOK261 HYE261:HYG261 IIA261:IIC261 IRW261:IRY261 JBS261:JBU261 JLO261:JLQ261 JVK261:JVM261 KFG261:KFI261 KPC261:KPE261 KYY261:KZA261 LIU261:LIW261 LSQ261:LSS261 MCM261:MCO261 MMI261:MMK261 MWE261:MWG261 NGA261:NGC261 NPW261:NPY261 NZS261:NZU261 OJO261:OJQ261 OTK261:OTM261 PDG261:PDI261 PNC261:PNE261 PWY261:PXA261 QGU261:QGW261 QQQ261:QQS261 RAM261:RAO261 RKI261:RKK261 RUE261:RUG261 SEA261:SEC261 SNW261:SNY261 SXS261:SXU261 THO261:THQ261 TRK261:TRM261 UBG261:UBI261 ULC261:ULE261 UUY261:UVA261 VEU261:VEW261 VOQ261:VOS261 VYM261:VYO261 WII261:WIK261 FT273:FU275 PP273:PQ275 ZL273:ZM275 AJH273:AJI275 ATD273:ATE275 BCZ273:BDA275 BMV273:BMW275 BWR273:BWS275 CGN273:CGO275 CQJ273:CQK275 DAF273:DAG275 DKB273:DKC275 DTX273:DTY275 EDT273:EDU275 ENP273:ENQ275 EXL273:EXM275 FHH273:FHI275 FRD273:FRE275 GAZ273:GBA275 GKV273:GKW275 GUR273:GUS275 HEN273:HEO275 HOJ273:HOK275 HYF273:HYG275 IIB273:IIC275 IRX273:IRY275 JBT273:JBU275 JLP273:JLQ275 JVL273:JVM275 KFH273:KFI275 KPD273:KPE275 KYZ273:KZA275 LIV273:LIW275 LSR273:LSS275 MCN273:MCO275 MMJ273:MMK275 MWF273:MWG275 NGB273:NGC275 NPX273:NPY275 NZT273:NZU275 OJP273:OJQ275 OTL273:OTM275 PDH273:PDI275 PND273:PNE275 PWZ273:PXA275 QGV273:QGW275 QQR273:QQS275 RAN273:RAO275 RKJ273:RKK275 RUF273:RUG275 SEB273:SEC275 SNX273:SNY275 SXT273:SXU275 THP273:THQ275 TRL273:TRM275 UBH273:UBI275 ULD273:ULE275 UUZ273:UVA275 VEV273:VEW275 VOR273:VOS275 VYN273:VYO275 WIJ273:WIK275 FS253:FU253 PO253:PQ253 ZK253:ZM253 AJG253:AJI253 ATC253:ATE253 BCY253:BDA253 BMU253:BMW253 BWQ253:BWS253 CGM253:CGO253 CQI253:CQK253 DAE253:DAG253 DKA253:DKC253 DTW253:DTY253 EDS253:EDU253 ENO253:ENQ253 EXK253:EXM253 FHG253:FHI253 FRC253:FRE253 GAY253:GBA253 GKU253:GKW253 GUQ253:GUS253 HEM253:HEO253 HOI253:HOK253 HYE253:HYG253 IIA253:IIC253 IRW253:IRY253 JBS253:JBU253 JLO253:JLQ253 JVK253:JVM253 KFG253:KFI253 KPC253:KPE253 KYY253:KZA253 LIU253:LIW253 LSQ253:LSS253 MCM253:MCO253 MMI253:MMK253 MWE253:MWG253 NGA253:NGC253 NPW253:NPY253 NZS253:NZU253 OJO253:OJQ253 OTK253:OTM253 PDG253:PDI253 PNC253:PNE253 PWY253:PXA253 QGU253:QGW253 QQQ253:QQS253 RAM253:RAO253 RKI253:RKK253 RUE253:RUG253 SEA253:SEC253 SNW253:SNY253 SXS253:SXU253 THO253:THQ253 TRK253:TRM253 UBG253:UBI253 ULC253:ULE253 UUY253:UVA253 VEU253:VEW253 VOQ253:VOS253 VYM253:VYO253 WII253:WIK253 FO445:FU445 PK445:PQ445 ZG445:ZM445 AJC445:AJI445 ASY445:ATE445 BCU445:BDA445 BMQ445:BMW445 BWM445:BWS445 CGI445:CGO445 CQE445:CQK445 DAA445:DAG445 DJW445:DKC445 DTS445:DTY445 EDO445:EDU445 ENK445:ENQ445 EXG445:EXM445 FHC445:FHI445 FQY445:FRE445 GAU445:GBA445 GKQ445:GKW445 GUM445:GUS445 HEI445:HEO445 HOE445:HOK445 HYA445:HYG445 IHW445:IIC445 IRS445:IRY445 JBO445:JBU445 JLK445:JLQ445 JVG445:JVM445 KFC445:KFI445 KOY445:KPE445 KYU445:KZA445 LIQ445:LIW445 LSM445:LSS445 MCI445:MCO445 MME445:MMK445 MWA445:MWG445 NFW445:NGC445 NPS445:NPY445 NZO445:NZU445 OJK445:OJQ445 OTG445:OTM445 PDC445:PDI445 PMY445:PNE445 PWU445:PXA445 QGQ445:QGW445 QQM445:QQS445 RAI445:RAO445 RKE445:RKK445 RUA445:RUG445 SDW445:SEC445 SNS445:SNY445 SXO445:SXU445 THK445:THQ445 TRG445:TRM445 UBC445:UBI445 UKY445:ULE445 UUU445:UVA445 VEQ445:VEW445 VOM445:VOS445 VYI445:VYO445 WIE445:WIK445 FP520:FU520 PL520:PQ520 ZH520:ZM520 AJD520:AJI520 ASZ520:ATE520 BCV520:BDA520 BMR520:BMW520 BWN520:BWS520 CGJ520:CGO520 CQF520:CQK520 DAB520:DAG520 DJX520:DKC520 DTT520:DTY520 EDP520:EDU520 ENL520:ENQ520 EXH520:EXM520 FHD520:FHI520 FQZ520:FRE520 GAV520:GBA520 GKR520:GKW520 GUN520:GUS520 HEJ520:HEO520 HOF520:HOK520 HYB520:HYG520 IHX520:IIC520 IRT520:IRY520 JBP520:JBU520 JLL520:JLQ520 JVH520:JVM520 KFD520:KFI520 KOZ520:KPE520 KYV520:KZA520 LIR520:LIW520 LSN520:LSS520 MCJ520:MCO520 MMF520:MMK520 MWB520:MWG520 NFX520:NGC520 NPT520:NPY520 NZP520:NZU520 OJL520:OJQ520 OTH520:OTM520 PDD520:PDI520 PMZ520:PNE520 PWV520:PXA520 QGR520:QGW520 QQN520:QQS520 RAJ520:RAO520 RKF520:RKK520 RUB520:RUG520 SDX520:SEC520 SNT520:SNY520 SXP520:SXU520 THL520:THQ520 TRH520:TRM520 UBD520:UBI520 UKZ520:ULE520 UUV520:UVA520 VER520:VEW520 VON520:VOS520 VYJ520:VYO520 WIF520:WIK520 FP514:FU514 PL514:PQ514 ZH514:ZM514 AJD514:AJI514 ASZ514:ATE514 BCV514:BDA514 BMR514:BMW514 BWN514:BWS514 CGJ514:CGO514 CQF514:CQK514 DAB514:DAG514 DJX514:DKC514 DTT514:DTY514 EDP514:EDU514 ENL514:ENQ514 EXH514:EXM514 FHD514:FHI514 FQZ514:FRE514 GAV514:GBA514 GKR514:GKW514 GUN514:GUS514 HEJ514:HEO514 HOF514:HOK514 HYB514:HYG514 IHX514:IIC514 IRT514:IRY514 JBP514:JBU514 JLL514:JLQ514 JVH514:JVM514 KFD514:KFI514 KOZ514:KPE514 KYV514:KZA514 LIR514:LIW514 LSN514:LSS514 MCJ514:MCO514 MMF514:MMK514 MWB514:MWG514 NFX514:NGC514 NPT514:NPY514 NZP514:NZU514 OJL514:OJQ514 OTH514:OTM514 PDD514:PDI514 PMZ514:PNE514 PWV514:PXA514 QGR514:QGW514 QQN514:QQS514 RAJ514:RAO514 RKF514:RKK514 RUB514:RUG514 SDX514:SEC514 SNT514:SNY514 SXP514:SXU514 THL514:THQ514 TRH514:TRM514 UBD514:UBI514 UKZ514:ULE514 UUV514:UVA514 VER514:VEW514 VON514:VOS514 VYJ514:VYO514 WIF514:WIK514 FP510:FU511 PL510:PQ511 ZH510:ZM511 AJD510:AJI511 ASZ510:ATE511 BCV510:BDA511 BMR510:BMW511 BWN510:BWS511 CGJ510:CGO511 CQF510:CQK511 DAB510:DAG511 DJX510:DKC511 DTT510:DTY511 EDP510:EDU511 ENL510:ENQ511 EXH510:EXM511 FHD510:FHI511 FQZ510:FRE511 GAV510:GBA511 GKR510:GKW511 GUN510:GUS511 HEJ510:HEO511 HOF510:HOK511 HYB510:HYG511 IHX510:IIC511 IRT510:IRY511 JBP510:JBU511 JLL510:JLQ511 JVH510:JVM511 KFD510:KFI511 KOZ510:KPE511 KYV510:KZA511 LIR510:LIW511 LSN510:LSS511 MCJ510:MCO511 MMF510:MMK511 MWB510:MWG511 NFX510:NGC511 NPT510:NPY511 NZP510:NZU511 OJL510:OJQ511 OTH510:OTM511 PDD510:PDI511 PMZ510:PNE511 PWV510:PXA511 QGR510:QGW511 QQN510:QQS511 RAJ510:RAO511 RKF510:RKK511 RUB510:RUG511 SDX510:SEC511 SNT510:SNY511 SXP510:SXU511 THL510:THQ511 TRH510:TRM511 UBD510:UBI511 UKZ510:ULE511 UUV510:UVA511 VER510:VEW511 VON510:VOS511 VYJ510:VYO511 WIF510:WIK511 FR634:FU634 PN634:PQ634 ZJ634:ZM634 AJF634:AJI634 ATB634:ATE634 BCX634:BDA634 BMT634:BMW634 BWP634:BWS634 CGL634:CGO634 CQH634:CQK634 DAD634:DAG634 DJZ634:DKC634 DTV634:DTY634 EDR634:EDU634 ENN634:ENQ634 EXJ634:EXM634 FHF634:FHI634 FRB634:FRE634 GAX634:GBA634 GKT634:GKW634 GUP634:GUS634 HEL634:HEO634 HOH634:HOK634 HYD634:HYG634 IHZ634:IIC634 IRV634:IRY634 JBR634:JBU634 JLN634:JLQ634 JVJ634:JVM634 KFF634:KFI634 KPB634:KPE634 KYX634:KZA634 LIT634:LIW634 LSP634:LSS634 MCL634:MCO634 MMH634:MMK634 MWD634:MWG634 NFZ634:NGC634 NPV634:NPY634 NZR634:NZU634 OJN634:OJQ634 OTJ634:OTM634 PDF634:PDI634 PNB634:PNE634 PWX634:PXA634 QGT634:QGW634 QQP634:QQS634 RAL634:RAO634 RKH634:RKK634 RUD634:RUG634 SDZ634:SEC634 SNV634:SNY634 SXR634:SXU634 THN634:THQ634 TRJ634:TRM634 UBF634:UBI634 ULB634:ULE634 UUX634:UVA634 VET634:VEW634 VOP634:VOS634 VYL634:VYO634 WIH634:WIK634 FR629:FU629 PN629:PQ629 ZJ629:ZM629 AJF629:AJI629 ATB629:ATE629 BCX629:BDA629 BMT629:BMW629 BWP629:BWS629 CGL629:CGO629 CQH629:CQK629 DAD629:DAG629 DJZ629:DKC629 DTV629:DTY629 EDR629:EDU629 ENN629:ENQ629 EXJ629:EXM629 FHF629:FHI629 FRB629:FRE629 GAX629:GBA629 GKT629:GKW629 GUP629:GUS629 HEL629:HEO629 HOH629:HOK629 HYD629:HYG629 IHZ629:IIC629 IRV629:IRY629 JBR629:JBU629 JLN629:JLQ629 JVJ629:JVM629 KFF629:KFI629 KPB629:KPE629 KYX629:KZA629 LIT629:LIW629 LSP629:LSS629 MCL629:MCO629 MMH629:MMK629 MWD629:MWG629 NFZ629:NGC629 NPV629:NPY629 NZR629:NZU629 OJN629:OJQ629 OTJ629:OTM629 PDF629:PDI629 PNB629:PNE629 PWX629:PXA629 QGT629:QGW629 QQP629:QQS629 RAL629:RAO629 RKH629:RKK629 RUD629:RUG629 SDZ629:SEC629 SNV629:SNY629 SXR629:SXU629 THN629:THQ629 TRJ629:TRM629 UBF629:UBI629 ULB629:ULE629 UUX629:UVA629 VET629:VEW629 VOP629:VOS629 VYL629:VYO629 WIH629:WIK629 FR666:FU666 PN666:PQ666 ZJ666:ZM666 AJF666:AJI666 ATB666:ATE666 BCX666:BDA666 BMT666:BMW666 BWP666:BWS666 CGL666:CGO666 CQH666:CQK666 DAD666:DAG666 DJZ666:DKC666 DTV666:DTY666 EDR666:EDU666 ENN666:ENQ666 EXJ666:EXM666 FHF666:FHI666 FRB666:FRE666 GAX666:GBA666 GKT666:GKW666 GUP666:GUS666 HEL666:HEO666 HOH666:HOK666 HYD666:HYG666 IHZ666:IIC666 IRV666:IRY666 JBR666:JBU666 JLN666:JLQ666 JVJ666:JVM666 KFF666:KFI666 KPB666:KPE666 KYX666:KZA666 LIT666:LIW666 LSP666:LSS666 MCL666:MCO666 MMH666:MMK666 MWD666:MWG666 NFZ666:NGC666 NPV666:NPY666 NZR666:NZU666 OJN666:OJQ666 OTJ666:OTM666 PDF666:PDI666 PNB666:PNE666 PWX666:PXA666 QGT666:QGW666 QQP666:QQS666 RAL666:RAO666 RKH666:RKK666 RUD666:RUG666 SDZ666:SEC666 SNV666:SNY666 SXR666:SXU666 THN666:THQ666 TRJ666:TRM666 UBF666:UBI666 ULB666:ULE666 UUX666:UVA666 VET666:VEW666 VOP666:VOS666 VYL666:VYO666 WIH666:WIK666 FR464:FU464 PN464:PQ464 ZJ464:ZM464 AJF464:AJI464 ATB464:ATE464 BCX464:BDA464 BMT464:BMW464 BWP464:BWS464 CGL464:CGO464 CQH464:CQK464 DAD464:DAG464 DJZ464:DKC464 DTV464:DTY464 EDR464:EDU464 ENN464:ENQ464 EXJ464:EXM464 FHF464:FHI464 FRB464:FRE464 GAX464:GBA464 GKT464:GKW464 GUP464:GUS464 HEL464:HEO464 HOH464:HOK464 HYD464:HYG464 IHZ464:IIC464 IRV464:IRY464 JBR464:JBU464 JLN464:JLQ464 JVJ464:JVM464 KFF464:KFI464 KPB464:KPE464 KYX464:KZA464 LIT464:LIW464 LSP464:LSS464 MCL464:MCO464 MMH464:MMK464 MWD464:MWG464 NFZ464:NGC464 NPV464:NPY464 NZR464:NZU464 OJN464:OJQ464 OTJ464:OTM464 PDF464:PDI464 PNB464:PNE464 PWX464:PXA464 QGT464:QGW464 QQP464:QQS464 RAL464:RAO464 RKH464:RKK464 RUD464:RUG464 SDZ464:SEC464 SNV464:SNY464 SXR464:SXU464 THN464:THQ464 TRJ464:TRM464 UBF464:UBI464 ULB464:ULE464 UUX464:UVA464 VET464:VEW464 VOP464:VOS464 VYL464:VYO464 WIH464:WIK464 FT438:FT439 PP438:PP439 ZL438:ZL439 AJH438:AJH439 ATD438:ATD439 BCZ438:BCZ439 BMV438:BMV439 BWR438:BWR439 CGN438:CGN439 CQJ438:CQJ439 DAF438:DAF439 DKB438:DKB439 DTX438:DTX439 EDT438:EDT439 ENP438:ENP439 EXL438:EXL439 FHH438:FHH439 FRD438:FRD439 GAZ438:GAZ439 GKV438:GKV439 GUR438:GUR439 HEN438:HEN439 HOJ438:HOJ439 HYF438:HYF439 IIB438:IIB439 IRX438:IRX439 JBT438:JBT439 JLP438:JLP439 JVL438:JVL439 KFH438:KFH439 KPD438:KPD439 KYZ438:KYZ439 LIV438:LIV439 LSR438:LSR439 MCN438:MCN439 MMJ438:MMJ439 MWF438:MWF439 NGB438:NGB439 NPX438:NPX439 NZT438:NZT439 OJP438:OJP439 OTL438:OTL439 PDH438:PDH439 PND438:PND439 PWZ438:PWZ439 QGV438:QGV439 QQR438:QQR439 RAN438:RAN439 RKJ438:RKJ439 RUF438:RUF439 SEB438:SEB439 SNX438:SNX439 SXT438:SXT439 THP438:THP439 TRL438:TRL439 UBH438:UBH439 ULD438:ULD439 UUZ438:UUZ439 VEV438:VEV439 VOR438:VOR439 VYN438:VYN439 WIJ438:WIJ439 FQ438:FQ439 PM438:PM439 ZI438:ZI439 AJE438:AJE439 ATA438:ATA439 BCW438:BCW439 BMS438:BMS439 BWO438:BWO439 CGK438:CGK439 CQG438:CQG439 DAC438:DAC439 DJY438:DJY439 DTU438:DTU439 EDQ438:EDQ439 ENM438:ENM439 EXI438:EXI439 FHE438:FHE439 FRA438:FRA439 GAW438:GAW439 GKS438:GKS439 GUO438:GUO439 HEK438:HEK439 HOG438:HOG439 HYC438:HYC439 IHY438:IHY439 IRU438:IRU439 JBQ438:JBQ439 JLM438:JLM439 JVI438:JVI439 KFE438:KFE439 KPA438:KPA439 KYW438:KYW439 LIS438:LIS439 LSO438:LSO439 MCK438:MCK439 MMG438:MMG439 MWC438:MWC439 NFY438:NFY439 NPU438:NPU439 NZQ438:NZQ439 OJM438:OJM439 OTI438:OTI439 PDE438:PDE439 PNA438:PNA439 PWW438:PWW439 QGS438:QGS439 QQO438:QQO439 RAK438:RAK439 RKG438:RKG439 RUC438:RUC439 SDY438:SDY439 SNU438:SNU439 SXQ438:SXQ439 THM438:THM439 TRI438:TRI439 UBE438:UBE439 ULA438:ULA439 UUW438:UUW439 VES438:VES439 VOO438:VOO439 VYK438:VYK439 WIG438:WIG439 FN316:FU316 PJ316:PQ316 ZF316:ZM316 AJB316:AJI316 ASX316:ATE316 BCT316:BDA316 BMP316:BMW316 BWL316:BWS316 CGH316:CGO316 CQD316:CQK316 CZZ316:DAG316 DJV316:DKC316 DTR316:DTY316 EDN316:EDU316 ENJ316:ENQ316 EXF316:EXM316 FHB316:FHI316 FQX316:FRE316 GAT316:GBA316 GKP316:GKW316 GUL316:GUS316 HEH316:HEO316 HOD316:HOK316 HXZ316:HYG316 IHV316:IIC316 IRR316:IRY316 JBN316:JBU316 JLJ316:JLQ316 JVF316:JVM316 KFB316:KFI316 KOX316:KPE316 KYT316:KZA316 LIP316:LIW316 LSL316:LSS316 MCH316:MCO316 MMD316:MMK316 MVZ316:MWG316 NFV316:NGC316 NPR316:NPY316 NZN316:NZU316 OJJ316:OJQ316 OTF316:OTM316 PDB316:PDI316 PMX316:PNE316 PWT316:PXA316 QGP316:QGW316 QQL316:QQS316 RAH316:RAO316 RKD316:RKK316 RTZ316:RUG316 SDV316:SEC316 SNR316:SNY316 SXN316:SXU316 THJ316:THQ316 TRF316:TRM316 UBB316:UBI316 UKX316:ULE316 UUT316:UVA316 VEP316:VEW316 VOL316:VOS316 VYH316:VYO316 WID316:WIK316 FR702:FU702 PN702:PQ702 ZJ702:ZM702 AJF702:AJI702 ATB702:ATE702 BCX702:BDA702 BMT702:BMW702 BWP702:BWS702 CGL702:CGO702 CQH702:CQK702 DAD702:DAG702 DJZ702:DKC702 DTV702:DTY702 EDR702:EDU702 ENN702:ENQ702 EXJ702:EXM702 FHF702:FHI702 FRB702:FRE702 GAX702:GBA702 GKT702:GKW702 GUP702:GUS702 HEL702:HEO702 HOH702:HOK702 HYD702:HYG702 IHZ702:IIC702 IRV702:IRY702 JBR702:JBU702 JLN702:JLQ702 JVJ702:JVM702 KFF702:KFI702 KPB702:KPE702 KYX702:KZA702 LIT702:LIW702 LSP702:LSS702 MCL702:MCO702 MMH702:MMK702 MWD702:MWG702 NFZ702:NGC702 NPV702:NPY702 NZR702:NZU702 OJN702:OJQ702 OTJ702:OTM702 PDF702:PDI702 PNB702:PNE702 PWX702:PXA702 QGT702:QGW702 QQP702:QQS702 RAL702:RAO702 RKH702:RKK702 RUD702:RUG702 SDZ702:SEC702 SNV702:SNY702 SXR702:SXU702 THN702:THQ702 TRJ702:TRM702 UBF702:UBI702 ULB702:ULE702 UUX702:UVA702 VET702:VEW702 VOP702:VOS702 VYL702:VYO702 WIH702:WIK702 FR693:FU694 PN693:PQ694 ZJ693:ZM694 AJF693:AJI694 ATB693:ATE694 BCX693:BDA694 BMT693:BMW694 BWP693:BWS694 CGL693:CGO694 CQH693:CQK694 DAD693:DAG694 DJZ693:DKC694 DTV693:DTY694 EDR693:EDU694 ENN693:ENQ694 EXJ693:EXM694 FHF693:FHI694 FRB693:FRE694 GAX693:GBA694 GKT693:GKW694 GUP693:GUS694 HEL693:HEO694 HOH693:HOK694 HYD693:HYG694 IHZ693:IIC694 IRV693:IRY694 JBR693:JBU694 JLN693:JLQ694 JVJ693:JVM694 KFF693:KFI694 KPB693:KPE694 KYX693:KZA694 LIT693:LIW694 LSP693:LSS694 MCL693:MCO694 MMH693:MMK694 MWD693:MWG694 NFZ693:NGC694 NPV693:NPY694 NZR693:NZU694 OJN693:OJQ694 OTJ693:OTM694 PDF693:PDI694 PNB693:PNE694 PWX693:PXA694 QGT693:QGW694 QQP693:QQS694 RAL693:RAO694 RKH693:RKK694 RUD693:RUG694 SDZ693:SEC694 SNV693:SNY694 SXR693:SXU694 THN693:THQ694 TRJ693:TRM694 UBF693:UBI694 ULB693:ULE694 UUX693:UVA694 VET693:VEW694 VOP693:VOS694 VYL693:VYO694 WIH693:WIK694 FR676:FU676 PN676:PQ676 ZJ676:ZM676 AJF676:AJI676 ATB676:ATE676 BCX676:BDA676 BMT676:BMW676 BWP676:BWS676 CGL676:CGO676 CQH676:CQK676 DAD676:DAG676 DJZ676:DKC676 DTV676:DTY676 EDR676:EDU676 ENN676:ENQ676 EXJ676:EXM676 FHF676:FHI676 FRB676:FRE676 GAX676:GBA676 GKT676:GKW676 GUP676:GUS676 HEL676:HEO676 HOH676:HOK676 HYD676:HYG676 IHZ676:IIC676 IRV676:IRY676 JBR676:JBU676 JLN676:JLQ676 JVJ676:JVM676 KFF676:KFI676 KPB676:KPE676 KYX676:KZA676 LIT676:LIW676 LSP676:LSS676 MCL676:MCO676 MMH676:MMK676 MWD676:MWG676 NFZ676:NGC676 NPV676:NPY676 NZR676:NZU676 OJN676:OJQ676 OTJ676:OTM676 PDF676:PDI676 PNB676:PNE676 PWX676:PXA676 QGT676:QGW676 QQP676:QQS676 RAL676:RAO676 RKH676:RKK676 RUD676:RUG676 SDZ676:SEC676 SNV676:SNY676 SXR676:SXU676 THN676:THQ676 TRJ676:TRM676 UBF676:UBI676 ULB676:ULE676 UUX676:UVA676 VET676:VEW676 VOP676:VOS676 VYL676:VYO676 WIH676:WIK676 FR668:FU668 PN668:PQ668 ZJ668:ZM668 AJF668:AJI668 ATB668:ATE668 BCX668:BDA668 BMT668:BMW668 BWP668:BWS668 CGL668:CGO668 CQH668:CQK668 DAD668:DAG668 DJZ668:DKC668 DTV668:DTY668 EDR668:EDU668 ENN668:ENQ668 EXJ668:EXM668 FHF668:FHI668 FRB668:FRE668 GAX668:GBA668 GKT668:GKW668 GUP668:GUS668 HEL668:HEO668 HOH668:HOK668 HYD668:HYG668 IHZ668:IIC668 IRV668:IRY668 JBR668:JBU668 JLN668:JLQ668 JVJ668:JVM668 KFF668:KFI668 KPB668:KPE668 KYX668:KZA668 LIT668:LIW668 LSP668:LSS668 MCL668:MCO668 MMH668:MMK668 MWD668:MWG668 NFZ668:NGC668 NPV668:NPY668 NZR668:NZU668 OJN668:OJQ668 OTJ668:OTM668 PDF668:PDI668 PNB668:PNE668 PWX668:PXA668 QGT668:QGW668 QQP668:QQS668 RAL668:RAO668 RKH668:RKK668 RUD668:RUG668 SDZ668:SEC668 SNV668:SNY668 SXR668:SXU668 THN668:THQ668 TRJ668:TRM668 UBF668:UBI668 ULB668:ULE668 UUX668:UVA668 VET668:VEW668 VOP668:VOS668 VYL668:VYO668 WIH668:WIK668 FR646:FU646 PN646:PQ646 ZJ646:ZM646 AJF646:AJI646 ATB646:ATE646 BCX646:BDA646 BMT646:BMW646 BWP646:BWS646 CGL646:CGO646 CQH646:CQK646 DAD646:DAG646 DJZ646:DKC646 DTV646:DTY646 EDR646:EDU646 ENN646:ENQ646 EXJ646:EXM646 FHF646:FHI646 FRB646:FRE646 GAX646:GBA646 GKT646:GKW646 GUP646:GUS646 HEL646:HEO646 HOH646:HOK646 HYD646:HYG646 IHZ646:IIC646 IRV646:IRY646 JBR646:JBU646 JLN646:JLQ646 JVJ646:JVM646 KFF646:KFI646 KPB646:KPE646 KYX646:KZA646 LIT646:LIW646 LSP646:LSS646 MCL646:MCO646 MMH646:MMK646 MWD646:MWG646 NFZ646:NGC646 NPV646:NPY646 NZR646:NZU646 OJN646:OJQ646 OTJ646:OTM646 PDF646:PDI646 PNB646:PNE646 PWX646:PXA646 QGT646:QGW646 QQP646:QQS646 RAL646:RAO646 RKH646:RKK646 RUD646:RUG646 SDZ646:SEC646 SNV646:SNY646 SXR646:SXU646 THN646:THQ646 TRJ646:TRM646 UBF646:UBI646 ULB646:ULE646 UUX646:UVA646 VET646:VEW646 VOP646:VOS646 VYL646:VYO646 WIE182:WIF183 VYI182:VYJ183 VOM182:VON183 VEQ182:VER183 UUU182:UUV183 UKY182:UKZ183 UBC182:UBD183 TRG182:TRH183 THK182:THL183 SXO182:SXP183 SNS182:SNT183 SDW182:SDX183 RUA182:RUB183 RKE182:RKF183 RAI182:RAJ183 QQM182:QQN183 QGQ182:QGR183 PWU182:PWV183 PMY182:PMZ183 PDC182:PDD183 OTG182:OTH183 OJK182:OJL183 NZO182:NZP183 NPS182:NPT183 NFW182:NFX183 MWA182:MWB183 MME182:MMF183 MCI182:MCJ183 LSM182:LSN183 LIQ182:LIR183 KYU182:KYV183 KOY182:KOZ183 KFC182:KFD183 JVG182:JVH183 JLK182:JLL183 JBO182:JBP183 IRS182:IRT183 IHW182:IHX183 HYA182:HYB183 HOE182:HOF183 HEI182:HEJ183 GUM182:GUN183 GKQ182:GKR183 GAU182:GAV183 FQY182:FQZ183 FHC182:FHD183 EXG182:EXH183 ENK182:ENL183 EDO182:EDP183 DTS182:DTT183 DJW182:DJX183 DAA182:DAB183 CQE182:CQF183 CGI182:CGJ183 BWM182:BWN183 BMQ182:BMR183 BCU182:BCV183 ASY182:ASZ183 AJC182:AJD183 ZG182:ZH183 PK182:PL183 FO182:FP183 WID185:WIG188 VYH185:VYK188 VOL185:VOO188 VEP185:VES188 UUT185:UUW188 UKX185:ULA188 UBB185:UBE188 TRF185:TRI188 THJ185:THM188 SXN185:SXQ188 SNR185:SNU188 SDV185:SDY188 RTZ185:RUC188 RKD185:RKG188 RAH185:RAK188 QQL185:QQO188 QGP185:QGS188 PWT185:PWW188 PMX185:PNA188 PDB185:PDE188 OTF185:OTI188 OJJ185:OJM188 NZN185:NZQ188 NPR185:NPU188 NFV185:NFY188 MVZ185:MWC188 MMD185:MMG188 MCH185:MCK188 LSL185:LSO188 LIP185:LIS188 KYT185:KYW188 KOX185:KPA188 KFB185:KFE188 JVF185:JVI188 JLJ185:JLM188 JBN185:JBQ188 IRR185:IRU188 IHV185:IHY188 HXZ185:HYC188 HOD185:HOG188 HEH185:HEK188 GUL185:GUO188 GKP185:GKS188 GAT185:GAW188 FQX185:FRA188 FHB185:FHE188 EXF185:EXI188 ENJ185:ENM188 EDN185:EDQ188 DTR185:DTU188 DJV185:DJY188 CZZ185:DAC188 CQD185:CQG188 CGH185:CGK188 BWL185:BWO188 BMP185:BMS188 BCT185:BCW188 ASX185:ATA188 AJB185:AJE188 ZF185:ZI188 PJ185:PM188 FN185:FQ188 WII185:WIK188 VYM185:VYO188 VOQ185:VOS188 VEU185:VEW188 UUY185:UVA188 ULC185:ULE188 UBG185:UBI188 TRK185:TRM188 THO185:THQ188 SXS185:SXU188 SNW185:SNY188 SEA185:SEC188 RUE185:RUG188 RKI185:RKK188 RAM185:RAO188 QQQ185:QQS188 QGU185:QGW188 PWY185:PXA188 PNC185:PNE188 PDG185:PDI188 OTK185:OTM188 OJO185:OJQ188 NZS185:NZU188 NPW185:NPY188 NGA185:NGC188 MWE185:MWG188 MMI185:MMK188 MCM185:MCO188 LSQ185:LSS188 LIU185:LIW188 KYY185:KZA188 KPC185:KPE188 KFG185:KFI188 JVK185:JVM188 JLO185:JLQ188 JBS185:JBU188 IRW185:IRY188 IIA185:IIC188 HYE185:HYG188 HOI185:HOK188 HEM185:HEO188 GUQ185:GUS188 GKU185:GKW188 GAY185:GBA188 FRC185:FRE188 FHG185:FHI188 EXK185:EXM188 ENO185:ENQ188 EDS185:EDU188 DTW185:DTY188 DKA185:DKC188 DAE185:DAG188 CQI185:CQK188 CGM185:CGO188 BWQ185:BWS188 BMU185:BMW188 BCY185:BDA188 ATC185:ATE188 AJG185:AJI188 ZK185:ZM188 PO185:PQ188 FS185:FU188 WIJ583:WIK593 FT583:FU593 PP583:PQ593 ZL583:ZM593 AJH583:AJI593 ATD583:ATE593 BCZ583:BDA593 BMV583:BMW593 BWR583:BWS593 CGN583:CGO593 CQJ583:CQK593 DAF583:DAG593 DKB583:DKC593 DTX583:DTY593 EDT583:EDU593 ENP583:ENQ593 EXL583:EXM593 FHH583:FHI593 FRD583:FRE593 GAZ583:GBA593 GKV583:GKW593 GUR583:GUS593 HEN583:HEO593 HOJ583:HOK593 HYF583:HYG593 IIB583:IIC593 IRX583:IRY593 JBT583:JBU593 JLP583:JLQ593 JVL583:JVM593 KFH583:KFI593 KPD583:KPE593 KYZ583:KZA593 LIV583:LIW593 LSR583:LSS593 MCN583:MCO593 MMJ583:MMK593 MWF583:MWG593 NGB583:NGC593 NPX583:NPY593 NZT583:NZU593 OJP583:OJQ593 OTL583:OTM593 PDH583:PDI593 PND583:PNE593 PWZ583:PXA593 QGV583:QGW593 QQR583:QQS593 RAN583:RAO593 RKJ583:RKK593 RUF583:RUG593 SEB583:SEC593 SNX583:SNY593 SXT583:SXU593 THP583:THQ593 TRL583:TRM593 UBH583:UBI593 ULD583:ULE593 UUZ583:UVA593 VEV583:VEW593 VOR583:VOS593 VYN583:VYO593 FT597:FU610 WIJ597:WIK610 VYN597:VYO610 VOR597:VOS610 VEV597:VEW610 UUZ597:UVA610 ULD597:ULE610 UBH597:UBI610 TRL597:TRM610 THP597:THQ610 SXT597:SXU610 SNX597:SNY610 SEB597:SEC610 RUF597:RUG610 RKJ597:RKK610 RAN597:RAO610 QQR597:QQS610 QGV597:QGW610 PWZ597:PXA610 PND597:PNE610 PDH597:PDI610 OTL597:OTM610 OJP597:OJQ610 NZT597:NZU610 NPX597:NPY610 NGB597:NGC610 MWF597:MWG610 MMJ597:MMK610 MCN597:MCO610 LSR597:LSS610 LIV597:LIW610 KYZ597:KZA610 KPD597:KPE610 KFH597:KFI610 JVL597:JVM610 JLP597:JLQ610 JBT597:JBU610 IRX597:IRY610 IIB597:IIC610 HYF597:HYG610 HOJ597:HOK610 HEN597:HEO610 GUR597:GUS610 GKV597:GKW610 GAZ597:GBA610 FRD597:FRE610 FHH597:FHI610 EXL597:EXM610 ENP597:ENQ610 EDT597:EDU610 DTX597:DTY610 DKB597:DKC610 DAF597:DAG610 CQJ597:CQK610 CGN597:CGO610 BWR597:BWS610 BMV597:BMW610 BCZ597:BDA610 ATD597:ATE610 AJH597:AJI610 ZL597:ZM610 PP597:PQ610 I617:J617 F280:H280 E375:G375 G653:J653 D177:E178 I599:J599 G675:J675 G636:J636 G700:J701 C311:J311 I446 G470:J470 G673:J673 F446 E196:J197 E193:J193 E501:J501 E487:J487 G641:J641 E428:J428 E516:J516 E518:J518 E523:J523 E527:J527 H248:J248 I268:J270 H260:J260 D271:H271 I272:J276 D267:J267 I280:J283 D284:H284 E352:J352 E359:J359 E349:G349 E484:J484 I285:J288 C331:J331 E205:J205 D280 E210:J210 E216:J216 E222:J222 E228:J228 E541:J541 C457:J457 E476:J476 E480:J480 E491:J491 G683:J683">
      <formula1>"xy1"</formula1>
    </dataValidation>
    <dataValidation type="whole" allowBlank="1" showInputMessage="1" showErrorMessage="1" sqref="E20:H22">
      <formula1>0</formula1>
      <formula2>99999999999999900000</formula2>
    </dataValidation>
  </dataValidations>
  <pageMargins left="0.69791666666666663" right="0.41666666666666669" top="0.75" bottom="0.75" header="0.3" footer="0.3"/>
  <pageSetup paperSize="9" scale="98" orientation="portrait" r:id="rId1"/>
  <headerFooter>
    <oddHeader>&amp;L&amp;"+,Normálne"IČO:36303089DIČ:2020189248&amp;C&amp;"+,Tučné"&amp;12Poznámky Úč PODV 3 - 01</oddHeader>
    <oddFooter>&amp;RStrana &amp;P z &amp;N</oddFooter>
  </headerFooter>
  <rowBreaks count="16" manualBreakCount="16">
    <brk id="27" max="12" man="1"/>
    <brk id="61" max="12" man="1"/>
    <brk id="142" max="12" man="1"/>
    <brk id="177" max="12" man="1"/>
    <brk id="206" max="12" man="1"/>
    <brk id="234" max="12" man="1"/>
    <brk id="304" max="12" man="1"/>
    <brk id="344" max="12" man="1"/>
    <brk id="379" max="12" man="1"/>
    <brk id="420" max="12" man="1"/>
    <brk id="458" max="12" man="1"/>
    <brk id="496" max="12" man="1"/>
    <brk id="531" max="12" man="1"/>
    <brk id="558" max="12" man="1"/>
    <brk id="581" max="12" man="1"/>
    <brk id="616" max="12" man="1"/>
  </rowBreaks>
  <ignoredErrors>
    <ignoredError sqref="D177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E12" sqref="E12"/>
    </sheetView>
  </sheetViews>
  <sheetFormatPr defaultRowHeight="15" x14ac:dyDescent="0.25"/>
  <cols>
    <col min="1" max="1" width="13.7109375" bestFit="1" customWidth="1"/>
    <col min="2" max="2" width="16.85546875" style="207" bestFit="1" customWidth="1"/>
    <col min="3" max="3" width="12.42578125" style="208" bestFit="1" customWidth="1"/>
    <col min="4" max="4" width="10.85546875" bestFit="1" customWidth="1"/>
    <col min="5" max="5" width="72.42578125" customWidth="1"/>
  </cols>
  <sheetData>
    <row r="1" spans="1:5" x14ac:dyDescent="0.25">
      <c r="A1" s="1226" t="s">
        <v>655</v>
      </c>
      <c r="B1" s="1227" t="s">
        <v>656</v>
      </c>
      <c r="C1" s="1228" t="s">
        <v>657</v>
      </c>
      <c r="D1" s="1226" t="s">
        <v>658</v>
      </c>
      <c r="E1" s="1229" t="s">
        <v>673</v>
      </c>
    </row>
    <row r="2" spans="1:5" x14ac:dyDescent="0.25">
      <c r="A2" s="1229" t="s">
        <v>545</v>
      </c>
      <c r="B2" s="211">
        <v>1596127</v>
      </c>
      <c r="C2" s="212" t="s">
        <v>594</v>
      </c>
      <c r="D2" s="1229" t="s">
        <v>630</v>
      </c>
      <c r="E2" s="1229" t="s">
        <v>675</v>
      </c>
    </row>
    <row r="3" spans="1:5" x14ac:dyDescent="0.25">
      <c r="A3" s="1229" t="s">
        <v>545</v>
      </c>
      <c r="B3" s="211">
        <v>288000</v>
      </c>
      <c r="C3" s="212" t="s">
        <v>595</v>
      </c>
      <c r="D3" s="1229" t="s">
        <v>629</v>
      </c>
      <c r="E3" s="1229" t="s">
        <v>674</v>
      </c>
    </row>
    <row r="4" spans="1:5" x14ac:dyDescent="0.25">
      <c r="A4" s="1229" t="s">
        <v>596</v>
      </c>
      <c r="B4" s="211">
        <v>83574</v>
      </c>
      <c r="C4" s="212" t="s">
        <v>597</v>
      </c>
      <c r="D4" s="1229" t="s">
        <v>631</v>
      </c>
      <c r="E4" s="1229" t="s">
        <v>676</v>
      </c>
    </row>
    <row r="5" spans="1:5" x14ac:dyDescent="0.25">
      <c r="A5" s="1229" t="s">
        <v>596</v>
      </c>
      <c r="B5" s="211">
        <v>193886</v>
      </c>
      <c r="C5" s="212" t="s">
        <v>598</v>
      </c>
      <c r="D5" s="1229" t="s">
        <v>632</v>
      </c>
      <c r="E5" s="1229" t="s">
        <v>677</v>
      </c>
    </row>
    <row r="6" spans="1:5" x14ac:dyDescent="0.25">
      <c r="A6" s="1229" t="s">
        <v>596</v>
      </c>
      <c r="B6" s="211">
        <v>522980</v>
      </c>
      <c r="C6" s="212" t="s">
        <v>601</v>
      </c>
      <c r="D6" s="1229" t="s">
        <v>633</v>
      </c>
      <c r="E6" s="1229" t="s">
        <v>678</v>
      </c>
    </row>
    <row r="7" spans="1:5" x14ac:dyDescent="0.25">
      <c r="A7" s="1229" t="s">
        <v>596</v>
      </c>
      <c r="B7" s="211">
        <v>57557</v>
      </c>
      <c r="C7" s="212" t="s">
        <v>599</v>
      </c>
      <c r="D7" s="1229" t="s">
        <v>634</v>
      </c>
      <c r="E7" s="1229" t="s">
        <v>679</v>
      </c>
    </row>
    <row r="8" spans="1:5" ht="76.5" customHeight="1" x14ac:dyDescent="0.25">
      <c r="A8" s="1230" t="s">
        <v>596</v>
      </c>
      <c r="B8" s="220">
        <v>52203.199999999997</v>
      </c>
      <c r="C8" s="221" t="s">
        <v>600</v>
      </c>
      <c r="D8" s="1230" t="s">
        <v>635</v>
      </c>
      <c r="E8" s="1231" t="s">
        <v>680</v>
      </c>
    </row>
    <row r="9" spans="1:5" x14ac:dyDescent="0.25">
      <c r="A9" s="1229" t="s">
        <v>596</v>
      </c>
      <c r="B9" s="211">
        <v>243000</v>
      </c>
      <c r="C9" s="212" t="s">
        <v>602</v>
      </c>
      <c r="D9" s="1229" t="s">
        <v>636</v>
      </c>
      <c r="E9" s="1229" t="s">
        <v>681</v>
      </c>
    </row>
    <row r="10" spans="1:5" x14ac:dyDescent="0.25">
      <c r="A10" s="1229" t="s">
        <v>596</v>
      </c>
      <c r="B10" s="211">
        <v>377000</v>
      </c>
      <c r="C10" s="212" t="s">
        <v>603</v>
      </c>
      <c r="D10" s="1229" t="s">
        <v>637</v>
      </c>
      <c r="E10" s="1229" t="s">
        <v>682</v>
      </c>
    </row>
    <row r="11" spans="1:5" ht="126.75" customHeight="1" x14ac:dyDescent="0.25">
      <c r="A11" s="1230" t="s">
        <v>596</v>
      </c>
      <c r="B11" s="220">
        <v>153744.20000000001</v>
      </c>
      <c r="C11" s="221" t="s">
        <v>604</v>
      </c>
      <c r="D11" s="1230" t="s">
        <v>638</v>
      </c>
      <c r="E11" s="1231" t="s">
        <v>683</v>
      </c>
    </row>
    <row r="12" spans="1:5" x14ac:dyDescent="0.25">
      <c r="A12" s="1229" t="s">
        <v>596</v>
      </c>
      <c r="B12" s="211">
        <v>89443</v>
      </c>
      <c r="C12" s="212" t="s">
        <v>605</v>
      </c>
      <c r="D12" s="1229" t="s">
        <v>639</v>
      </c>
      <c r="E12" s="1229" t="s">
        <v>684</v>
      </c>
    </row>
    <row r="13" spans="1:5" x14ac:dyDescent="0.25">
      <c r="A13" s="1229" t="s">
        <v>596</v>
      </c>
      <c r="B13" s="211">
        <v>119493</v>
      </c>
      <c r="C13" s="212" t="s">
        <v>606</v>
      </c>
      <c r="D13" s="1229" t="s">
        <v>640</v>
      </c>
      <c r="E13" s="1229" t="s">
        <v>685</v>
      </c>
    </row>
    <row r="14" spans="1:5" x14ac:dyDescent="0.25">
      <c r="A14" s="1229" t="s">
        <v>596</v>
      </c>
      <c r="B14" s="211">
        <v>193064</v>
      </c>
      <c r="C14" s="212" t="s">
        <v>607</v>
      </c>
      <c r="D14" s="1229" t="s">
        <v>641</v>
      </c>
      <c r="E14" s="1229" t="s">
        <v>686</v>
      </c>
    </row>
    <row r="15" spans="1:5" x14ac:dyDescent="0.25">
      <c r="A15" s="1229" t="s">
        <v>596</v>
      </c>
      <c r="B15" s="211">
        <v>329000</v>
      </c>
      <c r="C15" s="212" t="s">
        <v>608</v>
      </c>
      <c r="D15" s="1229" t="s">
        <v>642</v>
      </c>
      <c r="E15" s="1229" t="s">
        <v>687</v>
      </c>
    </row>
    <row r="16" spans="1:5" x14ac:dyDescent="0.25">
      <c r="A16" s="1229" t="s">
        <v>545</v>
      </c>
      <c r="B16" s="211">
        <v>305000</v>
      </c>
      <c r="C16" s="212" t="s">
        <v>609</v>
      </c>
      <c r="D16" s="1229" t="s">
        <v>643</v>
      </c>
      <c r="E16" s="1229" t="s">
        <v>688</v>
      </c>
    </row>
    <row r="17" spans="1:5" x14ac:dyDescent="0.25">
      <c r="A17" s="1229" t="s">
        <v>545</v>
      </c>
      <c r="B17" s="211">
        <v>49990</v>
      </c>
      <c r="C17" s="212" t="s">
        <v>610</v>
      </c>
      <c r="D17" s="1229" t="s">
        <v>644</v>
      </c>
      <c r="E17" s="1229" t="s">
        <v>689</v>
      </c>
    </row>
    <row r="18" spans="1:5" ht="30" x14ac:dyDescent="0.25">
      <c r="A18" s="1230" t="s">
        <v>545</v>
      </c>
      <c r="B18" s="220">
        <v>720000</v>
      </c>
      <c r="C18" s="221" t="s">
        <v>611</v>
      </c>
      <c r="D18" s="1230" t="s">
        <v>645</v>
      </c>
      <c r="E18" s="1231" t="s">
        <v>690</v>
      </c>
    </row>
    <row r="19" spans="1:5" x14ac:dyDescent="0.25">
      <c r="A19" s="1229" t="s">
        <v>545</v>
      </c>
      <c r="B19" s="211">
        <v>888200</v>
      </c>
      <c r="C19" s="212" t="s">
        <v>646</v>
      </c>
      <c r="D19" s="1229" t="s">
        <v>647</v>
      </c>
      <c r="E19" s="1229" t="s">
        <v>691</v>
      </c>
    </row>
    <row r="20" spans="1:5" x14ac:dyDescent="0.25">
      <c r="A20" s="1229" t="s">
        <v>545</v>
      </c>
      <c r="B20" s="211">
        <v>585000</v>
      </c>
      <c r="C20" s="212" t="s">
        <v>648</v>
      </c>
      <c r="D20" s="1229" t="s">
        <v>649</v>
      </c>
      <c r="E20" s="1229" t="s">
        <v>692</v>
      </c>
    </row>
    <row r="21" spans="1:5" ht="93" customHeight="1" x14ac:dyDescent="0.25">
      <c r="A21" s="1230" t="s">
        <v>545</v>
      </c>
      <c r="B21" s="220">
        <v>788600</v>
      </c>
      <c r="C21" s="221" t="s">
        <v>667</v>
      </c>
      <c r="D21" s="1230" t="s">
        <v>668</v>
      </c>
      <c r="E21" s="1231" t="s">
        <v>693</v>
      </c>
    </row>
    <row r="22" spans="1:5" x14ac:dyDescent="0.25">
      <c r="A22" s="1229" t="s">
        <v>545</v>
      </c>
      <c r="B22" s="211">
        <v>500000</v>
      </c>
      <c r="C22" s="212" t="s">
        <v>669</v>
      </c>
      <c r="D22" s="1229" t="s">
        <v>670</v>
      </c>
      <c r="E22" s="1229" t="s">
        <v>694</v>
      </c>
    </row>
    <row r="23" spans="1:5" x14ac:dyDescent="0.25">
      <c r="A23" s="1229" t="s">
        <v>545</v>
      </c>
      <c r="B23" s="211">
        <v>187590</v>
      </c>
      <c r="C23" s="212" t="s">
        <v>671</v>
      </c>
      <c r="D23" s="1229" t="s">
        <v>672</v>
      </c>
      <c r="E23" s="1229" t="s">
        <v>695</v>
      </c>
    </row>
    <row r="24" spans="1:5" ht="22.5" customHeight="1" thickBot="1" x14ac:dyDescent="0.3">
      <c r="A24" s="1222"/>
      <c r="B24" s="1223">
        <f>SUM(B2:B23)</f>
        <v>8323451.4000000004</v>
      </c>
      <c r="C24" s="1224"/>
      <c r="D24" s="1225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poznamky_velke_jednotky</vt:lpstr>
      <vt:lpstr>NCRZP</vt:lpstr>
      <vt:lpstr>poznamky_velke_jednotky!Oblasť_tlače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2020-03-26T20:28:45Z</dcterms:modified>
</cp:coreProperties>
</file>